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Securitisation\Conduit_new\Programme reports\2025\26. September 2025\"/>
    </mc:Choice>
  </mc:AlternateContent>
  <xr:revisionPtr revIDLastSave="0" documentId="8_{2813E13E-80E3-49B0-9B18-2027D517423B}" xr6:coauthVersionLast="47" xr6:coauthVersionMax="47" xr10:uidLastSave="{00000000-0000-0000-0000-000000000000}"/>
  <bookViews>
    <workbookView xWindow="-108" yWindow="-108" windowWidth="23256" windowHeight="12456" xr2:uid="{C4B0BC9E-B012-4C1F-A438-A950198A3E1E}"/>
  </bookViews>
  <sheets>
    <sheet name="Programme Report" sheetId="1" r:id="rId1"/>
  </sheets>
  <definedNames>
    <definedName name="_xlnm.Print_Area" localSheetId="0">'Programme Report'!$A$2:$G$499</definedName>
    <definedName name="solver_typ" localSheetId="0" hidden="1">2</definedName>
    <definedName name="solver_ver" localSheetId="0" hidden="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9" i="1" l="1"/>
  <c r="D389" i="1"/>
  <c r="D379" i="1"/>
  <c r="C385" i="1"/>
  <c r="C391" i="1" s="1"/>
  <c r="G369" i="1"/>
  <c r="G368" i="1"/>
  <c r="G367" i="1"/>
  <c r="G366" i="1"/>
  <c r="G365" i="1"/>
  <c r="G364" i="1"/>
  <c r="G363" i="1"/>
  <c r="G362" i="1"/>
  <c r="G361" i="1"/>
  <c r="G360" i="1"/>
  <c r="G359" i="1"/>
  <c r="G358" i="1"/>
  <c r="G357" i="1"/>
  <c r="F263" i="1"/>
  <c r="D263" i="1"/>
  <c r="F261" i="1"/>
  <c r="E265" i="1"/>
  <c r="C265" i="1"/>
  <c r="D264" i="1" s="1"/>
  <c r="D250" i="1"/>
  <c r="E252" i="1"/>
  <c r="F250" i="1"/>
  <c r="D232" i="1"/>
  <c r="D231" i="1"/>
  <c r="D230" i="1"/>
  <c r="C233" i="1"/>
  <c r="C309" i="1"/>
  <c r="D187" i="1"/>
  <c r="D196" i="1" s="1"/>
  <c r="D166" i="1"/>
  <c r="D169" i="1"/>
  <c r="D155" i="1"/>
  <c r="D156" i="1" s="1"/>
  <c r="L143" i="1"/>
  <c r="K143" i="1"/>
  <c r="J143" i="1"/>
  <c r="G121" i="1"/>
  <c r="K144" i="1" s="1"/>
  <c r="F120" i="1"/>
  <c r="G104" i="1"/>
  <c r="G92" i="1"/>
  <c r="F253" i="1"/>
  <c r="F73" i="1"/>
  <c r="G73" i="1"/>
  <c r="E73" i="1"/>
  <c r="G56" i="1"/>
  <c r="F56" i="1"/>
  <c r="E56" i="1"/>
  <c r="G122" i="1"/>
  <c r="L144" i="1" s="1"/>
  <c r="G120" i="1"/>
  <c r="D427" i="1" l="1"/>
  <c r="C396" i="1"/>
  <c r="C395" i="1" s="1"/>
  <c r="D395" i="1" s="1"/>
  <c r="C388" i="1"/>
  <c r="D388" i="1" s="1"/>
  <c r="D380" i="1"/>
  <c r="D390" i="1"/>
  <c r="D412" i="1"/>
  <c r="D418" i="1"/>
  <c r="F374" i="1"/>
  <c r="F380" i="1"/>
  <c r="F403" i="1"/>
  <c r="D428" i="1"/>
  <c r="D417" i="1"/>
  <c r="D419" i="1"/>
  <c r="F232" i="1"/>
  <c r="F375" i="1"/>
  <c r="F265" i="1"/>
  <c r="F264" i="1"/>
  <c r="D376" i="1"/>
  <c r="D382" i="1"/>
  <c r="D414" i="1"/>
  <c r="M208" i="1"/>
  <c r="D261" i="1"/>
  <c r="F376" i="1"/>
  <c r="F382" i="1"/>
  <c r="D377" i="1"/>
  <c r="D383" i="1"/>
  <c r="D406" i="1"/>
  <c r="D424" i="1"/>
  <c r="D411" i="1"/>
  <c r="F230" i="1"/>
  <c r="F389" i="1"/>
  <c r="J144" i="1"/>
  <c r="G123" i="1"/>
  <c r="D381" i="1"/>
  <c r="D415" i="1"/>
  <c r="D262" i="1"/>
  <c r="F400" i="1"/>
  <c r="F406" i="1"/>
  <c r="F379" i="1"/>
  <c r="D375" i="1"/>
  <c r="D394" i="1"/>
  <c r="D396" i="1" s="1"/>
  <c r="D413" i="1"/>
  <c r="D229" i="1"/>
  <c r="F262" i="1"/>
  <c r="D378" i="1"/>
  <c r="D384" i="1"/>
  <c r="D416" i="1"/>
  <c r="E420" i="1"/>
  <c r="F411" i="1" s="1"/>
  <c r="E233" i="1"/>
  <c r="F229" i="1" s="1"/>
  <c r="E385" i="1"/>
  <c r="E391" i="1" s="1"/>
  <c r="E250" i="1"/>
  <c r="D260" i="1"/>
  <c r="C429" i="1"/>
  <c r="D423" i="1" s="1"/>
  <c r="D228" i="1"/>
  <c r="D251" i="1"/>
  <c r="F260" i="1"/>
  <c r="D374" i="1"/>
  <c r="E251" i="1"/>
  <c r="E429" i="1"/>
  <c r="F428" i="1" s="1"/>
  <c r="F251" i="1"/>
  <c r="F76" i="1"/>
  <c r="D252" i="1"/>
  <c r="C408" i="1"/>
  <c r="D403" i="1" s="1"/>
  <c r="E408" i="1"/>
  <c r="F399" i="1" s="1"/>
  <c r="F252" i="1"/>
  <c r="D253" i="1"/>
  <c r="C420" i="1"/>
  <c r="E253" i="1"/>
  <c r="C296" i="1"/>
  <c r="E79" i="1"/>
  <c r="E81" i="1" s="1"/>
  <c r="F419" i="1" l="1"/>
  <c r="F427" i="1"/>
  <c r="G76" i="1"/>
  <c r="G79" i="1" s="1"/>
  <c r="G81" i="1" s="1"/>
  <c r="F79" i="1"/>
  <c r="F81" i="1" s="1"/>
  <c r="E396" i="1"/>
  <c r="E388" i="1"/>
  <c r="F388" i="1" s="1"/>
  <c r="F383" i="1"/>
  <c r="D420" i="1"/>
  <c r="F413" i="1"/>
  <c r="F418" i="1"/>
  <c r="D391" i="1"/>
  <c r="F377" i="1"/>
  <c r="F404" i="1"/>
  <c r="F412" i="1"/>
  <c r="F420" i="1" s="1"/>
  <c r="D425" i="1"/>
  <c r="D429" i="1" s="1"/>
  <c r="F228" i="1"/>
  <c r="D400" i="1"/>
  <c r="D405" i="1"/>
  <c r="F381" i="1"/>
  <c r="F390" i="1"/>
  <c r="F426" i="1"/>
  <c r="D385" i="1"/>
  <c r="F417" i="1"/>
  <c r="D399" i="1"/>
  <c r="F425" i="1"/>
  <c r="D407" i="1"/>
  <c r="D404" i="1"/>
  <c r="F416" i="1"/>
  <c r="D401" i="1"/>
  <c r="D426" i="1"/>
  <c r="F423" i="1"/>
  <c r="F231" i="1"/>
  <c r="F407" i="1"/>
  <c r="D233" i="1"/>
  <c r="D402" i="1"/>
  <c r="F414" i="1"/>
  <c r="F401" i="1"/>
  <c r="F424" i="1"/>
  <c r="F405" i="1"/>
  <c r="F402" i="1"/>
  <c r="F408" i="1" s="1"/>
  <c r="F384" i="1"/>
  <c r="D265" i="1"/>
  <c r="F415" i="1"/>
  <c r="F378" i="1"/>
  <c r="F385" i="1" s="1"/>
  <c r="F429" i="1" l="1"/>
  <c r="F391" i="1"/>
  <c r="E395" i="1"/>
  <c r="F395" i="1" s="1"/>
  <c r="F394" i="1"/>
  <c r="F396" i="1" s="1"/>
  <c r="F233" i="1"/>
  <c r="D408" i="1"/>
</calcChain>
</file>

<file path=xl/sharedStrings.xml><?xml version="1.0" encoding="utf-8"?>
<sst xmlns="http://schemas.openxmlformats.org/spreadsheetml/2006/main" count="576" uniqueCount="471">
  <si>
    <r>
      <rPr>
        <b/>
        <sz val="16"/>
        <color rgb="FFFF6600"/>
        <rFont val="Arial"/>
        <family val="2"/>
      </rPr>
      <t>The Thekwini Warehousing Conduit (RF) Ltd</t>
    </r>
    <r>
      <rPr>
        <b/>
        <sz val="16"/>
        <color theme="1" tint="0.499984740745262"/>
        <rFont val="Arial"/>
        <family val="2"/>
      </rPr>
      <t xml:space="preserve"> </t>
    </r>
    <r>
      <rPr>
        <b/>
        <sz val="16"/>
        <color theme="0"/>
        <rFont val="Arial"/>
        <family val="2"/>
      </rPr>
      <t>Investor Report</t>
    </r>
  </si>
  <si>
    <t>South Africa</t>
  </si>
  <si>
    <t>Programme Information</t>
  </si>
  <si>
    <t>Reporting period</t>
  </si>
  <si>
    <t>Programme inception date</t>
  </si>
  <si>
    <t>Programme servicer</t>
  </si>
  <si>
    <t>SA Home Loans (Pty) Ltd</t>
  </si>
  <si>
    <t>Programme administrator</t>
  </si>
  <si>
    <t>The Standard Bank of South Africa Ltd</t>
  </si>
  <si>
    <t>Programme standby servicer</t>
  </si>
  <si>
    <t>Originator</t>
  </si>
  <si>
    <t>Seller(s)</t>
  </si>
  <si>
    <t>Main Street 65 (Pty) Ltd</t>
  </si>
  <si>
    <t>Programme Contact</t>
  </si>
  <si>
    <t>Contact Person</t>
  </si>
  <si>
    <t>Jyoti Maharaj</t>
  </si>
  <si>
    <t>E-mail</t>
  </si>
  <si>
    <t>jyotim@sahomeloans.com</t>
  </si>
  <si>
    <t>Frequency of report</t>
  </si>
  <si>
    <t>Monthly</t>
  </si>
  <si>
    <t>Availability of Report</t>
  </si>
  <si>
    <t>5 business days after month end</t>
  </si>
  <si>
    <t>Access to Report</t>
  </si>
  <si>
    <t>https://www.sahomeloans.com/investors</t>
  </si>
  <si>
    <t>Conduit Overview</t>
  </si>
  <si>
    <t>The Thekwini Warehousing Conduit is a residential mortgage warehousing programme backed by a portfolio of loans originated by SA Home Loans (Pty) Ltd</t>
  </si>
  <si>
    <t>Type of Programme</t>
  </si>
  <si>
    <t>Residential Mortgage-Backed ABCP Conduit</t>
  </si>
  <si>
    <t>Type of underlying assets</t>
  </si>
  <si>
    <t>Residential Mortgages</t>
  </si>
  <si>
    <t>Type of transaction (single issue vs programme)</t>
  </si>
  <si>
    <t>Programme</t>
  </si>
  <si>
    <t>Revolving / Static securitisation</t>
  </si>
  <si>
    <t>Revolving</t>
  </si>
  <si>
    <t>Programme Limit</t>
  </si>
  <si>
    <t>Aggregate principal balance of notes outstanding</t>
  </si>
  <si>
    <t>Senior Notes</t>
  </si>
  <si>
    <t>Mezzanine Notes</t>
  </si>
  <si>
    <t>Junior Notes</t>
  </si>
  <si>
    <t>Currency of underlying Assets, Notes and Facilities</t>
  </si>
  <si>
    <t>ZAR</t>
  </si>
  <si>
    <t>Has a Programme Wind Down Event occurred?</t>
  </si>
  <si>
    <t>No</t>
  </si>
  <si>
    <t>Credit Ratings (Moodys Investors' Service)</t>
  </si>
  <si>
    <t>Credit rating</t>
  </si>
  <si>
    <t>P-1.za  (sf)</t>
  </si>
  <si>
    <t>P-2.za  (sf)</t>
  </si>
  <si>
    <t>P-3.za  (sf)</t>
  </si>
  <si>
    <t>Liquidity Facilities</t>
  </si>
  <si>
    <t>Liquidity facility limit</t>
  </si>
  <si>
    <t>Purpose of liquidity facility</t>
  </si>
  <si>
    <t>Available to cover interest payments</t>
  </si>
  <si>
    <t>ü</t>
  </si>
  <si>
    <t>Available to cover principal repayments</t>
  </si>
  <si>
    <t xml:space="preserve">Available to cover senior expenses </t>
  </si>
  <si>
    <t>û</t>
  </si>
  <si>
    <t>Amount drawn under liquidity facility</t>
  </si>
  <si>
    <t>Amounts available for drawdown under liquidity facility</t>
  </si>
  <si>
    <t>Liquidity facility provider</t>
  </si>
  <si>
    <t xml:space="preserve">Short-term credit rating of provider </t>
  </si>
  <si>
    <t>P-1.za</t>
  </si>
  <si>
    <t>Credit Enhancement</t>
  </si>
  <si>
    <t>Programme credit enhancement available</t>
  </si>
  <si>
    <t>Yes</t>
  </si>
  <si>
    <t>Types of Credit Enhancement</t>
  </si>
  <si>
    <t>Overcollateralisation (Subordinated Loan &amp; Note subordination) and NPL Facility</t>
  </si>
  <si>
    <t>Latest Credit Enhancement Determination Date</t>
  </si>
  <si>
    <t>Credit enhancement principal amount outstanding at latest Credit Enhancement Determintion Date</t>
  </si>
  <si>
    <t xml:space="preserve">The aggregate Principal Balances of the Home Loan Pool </t>
  </si>
  <si>
    <t>add: Principal Reserve</t>
  </si>
  <si>
    <t>less: Principal amounts outstanding under current (and senior ranking) notes</t>
  </si>
  <si>
    <t>less: Principal amounts outstanding under current (and senior ranking) liquidity facilities</t>
  </si>
  <si>
    <t>Equals: Credit enhancement principal amount outstanding</t>
  </si>
  <si>
    <t>Credit enhancement required amount at latest Credit enhancement Determination Date</t>
  </si>
  <si>
    <t>Home Loan Funding Base (A)</t>
  </si>
  <si>
    <t>Portfolio Roll Rate</t>
  </si>
  <si>
    <t>Home Loan Credit Enhancement % (B)</t>
  </si>
  <si>
    <t>Credit enhancement required amount (A * B)</t>
  </si>
  <si>
    <t>Credit enhancement required amount met?</t>
  </si>
  <si>
    <t>Primary Credit Enhancement</t>
  </si>
  <si>
    <t>Available to each note holder</t>
  </si>
  <si>
    <t>Yes - Programme wide</t>
  </si>
  <si>
    <t>Provider</t>
  </si>
  <si>
    <t>SAHL Investment Holdings (Pty) Ltd</t>
  </si>
  <si>
    <t>Rating of Provider</t>
  </si>
  <si>
    <t>Not rated</t>
  </si>
  <si>
    <t>Form of credit enhancement</t>
  </si>
  <si>
    <t>Subordination / Overcollateralisation</t>
  </si>
  <si>
    <t>Primary Credit Enhancement (subordinated loan &amp; trapped excess spread)</t>
  </si>
  <si>
    <t>less:Primary Credit Enhancement utilised to absorb losses to date</t>
  </si>
  <si>
    <t>Primary Credit Enhancement available</t>
  </si>
  <si>
    <t>Non-Performing Loan Facility ("NPL Facility")</t>
  </si>
  <si>
    <t>Non-Performing Loan Facility</t>
  </si>
  <si>
    <t>Credit enhancement committed</t>
  </si>
  <si>
    <t>less: NPLs sold to NPL Facility Provider</t>
  </si>
  <si>
    <t>Credit enhancement available</t>
  </si>
  <si>
    <t>Hedge Counterparty</t>
  </si>
  <si>
    <t>P-1.za by Moody's Investors Services</t>
  </si>
  <si>
    <t>Type provided</t>
  </si>
  <si>
    <t>Interest rate swap</t>
  </si>
  <si>
    <t>Current value of swap (nominal exposure to SPV)</t>
  </si>
  <si>
    <t>Transaction Information</t>
  </si>
  <si>
    <t>Note Breakdown &amp; Maturity Analysis</t>
  </si>
  <si>
    <t xml:space="preserve">The Thekwini Warehousing Programme consists of a portfolio of residential mortgages loans, with each mortgage loan benefiting from the credit enhancement and liquidity facilties provided to the programme i.e. all liquidity facilities and credit enhancement facilties are programme-wide.  </t>
  </si>
  <si>
    <t>Summary of Notes per Class</t>
  </si>
  <si>
    <t>Shortest Maturity date</t>
  </si>
  <si>
    <t>Longest Maturity date</t>
  </si>
  <si>
    <t>Target Note rating (local scale)</t>
  </si>
  <si>
    <t>Current credit rating (local scale)</t>
  </si>
  <si>
    <t>Principal balance outstanding</t>
  </si>
  <si>
    <t>Senior</t>
  </si>
  <si>
    <t>P-1.za (sf)</t>
  </si>
  <si>
    <t>Mezzanine</t>
  </si>
  <si>
    <t>P-2.za (sf)</t>
  </si>
  <si>
    <t>Junior</t>
  </si>
  <si>
    <t>P-3.za (sf)</t>
  </si>
  <si>
    <t>Total</t>
  </si>
  <si>
    <t>Weighted average remaining tenor (in days)</t>
  </si>
  <si>
    <t>Weighted average original tenor (in days)</t>
  </si>
  <si>
    <t>Maximum tenor allowed (days)</t>
  </si>
  <si>
    <t>Largest note outstanding</t>
  </si>
  <si>
    <t>Largest Note outstanding maturity date</t>
  </si>
  <si>
    <t>Short Term Non-Extendible</t>
  </si>
  <si>
    <t>Long term Callable</t>
  </si>
  <si>
    <t>P-1</t>
  </si>
  <si>
    <t>&lt;- updated formulae in table below to reference current month-end date</t>
  </si>
  <si>
    <t>1-30</t>
  </si>
  <si>
    <t>31-45</t>
  </si>
  <si>
    <t>45-70</t>
  </si>
  <si>
    <t>70-85</t>
  </si>
  <si>
    <t>85-100</t>
  </si>
  <si>
    <t>100+</t>
  </si>
  <si>
    <t>In terms of sections 6.39-6.41 of the Debt and Specialist Securities listing requirements, there were no repurcases of debt securities in the period under review</t>
  </si>
  <si>
    <t>Asset Breakdown as at 30 September 2025</t>
  </si>
  <si>
    <t>Number of Loans (Borrowers)</t>
  </si>
  <si>
    <t>Beginning of the reporting period</t>
  </si>
  <si>
    <t>Cancelled or Transferred Loans</t>
  </si>
  <si>
    <t>Qualifying Assets Purchased Into the Conduit</t>
  </si>
  <si>
    <t>Other</t>
  </si>
  <si>
    <t>End of reporting period</t>
  </si>
  <si>
    <t>Excess spread calculation</t>
  </si>
  <si>
    <t>Interest Income (+JIBAR)</t>
  </si>
  <si>
    <t>less: spread on CP issued (+JIBAR, net of interest rate swaps)</t>
  </si>
  <si>
    <t>less: Senior expenses</t>
  </si>
  <si>
    <t>Annualised Excess Spread</t>
  </si>
  <si>
    <t>Stratification</t>
  </si>
  <si>
    <t>Total number of loans</t>
  </si>
  <si>
    <t>Aggregate current balance</t>
  </si>
  <si>
    <t>Largest current balance (*)</t>
  </si>
  <si>
    <t>Average current balance</t>
  </si>
  <si>
    <t>Weighted Average Credit PTI</t>
  </si>
  <si>
    <t>Weighted Average Current LTV</t>
  </si>
  <si>
    <t>Weighted Average Current PTI</t>
  </si>
  <si>
    <t>Weighted Average seasoning in months</t>
  </si>
  <si>
    <t>Weighted Average term to maturity (in years)</t>
  </si>
  <si>
    <t>Percentage of Edge/Interest Only Loans</t>
  </si>
  <si>
    <t>(*) The maximum sum committed and/or advanced in terms of each Home Loan Agreement is ZAR6,000,000, provided that (i) Home Loans with an LTV Ratio in excess of 90% shall not exceed ZAR3,000,000 and (ii) Home Loans to self-employed borrowers, shall not exceed ZAR3,000,000.</t>
  </si>
  <si>
    <t>Aggregate balance of Loans (Borrowers)</t>
  </si>
  <si>
    <t>Beginning of reporting period</t>
  </si>
  <si>
    <t>Installment Received</t>
  </si>
  <si>
    <t>Prepayments</t>
  </si>
  <si>
    <t>Redraws and Further Advances</t>
  </si>
  <si>
    <t>Further Loans</t>
  </si>
  <si>
    <t>Net capital brought forward</t>
  </si>
  <si>
    <t>Acquistion of qualifying assets</t>
  </si>
  <si>
    <t>Interest</t>
  </si>
  <si>
    <t>Loyalty Benefit in respect of SuperLo Loans</t>
  </si>
  <si>
    <t>Caps Accruals</t>
  </si>
  <si>
    <t>Cap Prepayment</t>
  </si>
  <si>
    <t>HedgCo payment</t>
  </si>
  <si>
    <t>Bad Debts</t>
  </si>
  <si>
    <t>Recoverable Bad Debts</t>
  </si>
  <si>
    <t>Asset Maturity Analysis</t>
  </si>
  <si>
    <t>Years</t>
  </si>
  <si>
    <t>Maturity category</t>
  </si>
  <si>
    <t xml:space="preserve"> 0 -  1 years</t>
  </si>
  <si>
    <t xml:space="preserve"> 1 -  5 years</t>
  </si>
  <si>
    <t xml:space="preserve"> 6 - 10 years</t>
  </si>
  <si>
    <t>11 - 15 years</t>
  </si>
  <si>
    <t>16 - 20 years</t>
  </si>
  <si>
    <t>20 + years</t>
  </si>
  <si>
    <t>Arrears Statistics and Credit Enhancement Calculation</t>
  </si>
  <si>
    <t>Portfolio arrears composition as at the most recent credit enhancement determination date - 21 August 2025</t>
  </si>
  <si>
    <t>Arrears status</t>
  </si>
  <si>
    <t>Number of Loans</t>
  </si>
  <si>
    <t>No. of Loans as % of Total Assets at end of reporting period</t>
  </si>
  <si>
    <t>Principal Balance of Loans</t>
  </si>
  <si>
    <t>Principal Balance as % of Total Balance of Assets at end of reporting period</t>
  </si>
  <si>
    <t>Performing</t>
  </si>
  <si>
    <t>&lt;= 1 month in arrears</t>
  </si>
  <si>
    <t>&gt; 1 &lt;= 2 months in arrears</t>
  </si>
  <si>
    <t>&gt; 2 &lt;= 3 months in arrears</t>
  </si>
  <si>
    <t>&gt; 3 months in arrears</t>
  </si>
  <si>
    <t>Total pool</t>
  </si>
  <si>
    <t>Portfolio Roll Rates as at most recent credit enhancement determination date - 21 August 2025</t>
  </si>
  <si>
    <t>Historical stressed default rate</t>
  </si>
  <si>
    <t>Stress factor</t>
  </si>
  <si>
    <t>0-1</t>
  </si>
  <si>
    <t>1 - 2</t>
  </si>
  <si>
    <t>2 - 3</t>
  </si>
  <si>
    <t>&gt;3</t>
  </si>
  <si>
    <t>Covered Default %</t>
  </si>
  <si>
    <t>Uncovered Default %</t>
  </si>
  <si>
    <r>
      <t xml:space="preserve">Home Loan Credit Enhancement % 
</t>
    </r>
    <r>
      <rPr>
        <b/>
        <i/>
        <sz val="11"/>
        <rFont val="Arial"/>
        <family val="2"/>
      </rPr>
      <t>(based on Roll Rates)</t>
    </r>
  </si>
  <si>
    <t>subject to CE floor</t>
  </si>
  <si>
    <t>Final Home Loan Credit Enhancement %</t>
  </si>
  <si>
    <r>
      <t xml:space="preserve">A - Portfolio Roll Rate * Home Loan Funding Base, </t>
    </r>
    <r>
      <rPr>
        <b/>
        <i/>
        <sz val="11"/>
        <rFont val="Arial"/>
        <family val="2"/>
      </rPr>
      <t>less</t>
    </r>
  </si>
  <si>
    <t>B  - defaults covered by NPL facility</t>
  </si>
  <si>
    <r>
      <t xml:space="preserve">C - Credit Enhancement Required Amount (A minus B) </t>
    </r>
    <r>
      <rPr>
        <b/>
        <sz val="11"/>
        <rFont val="Arial"/>
        <family val="2"/>
      </rPr>
      <t>(*)</t>
    </r>
  </si>
  <si>
    <t>Credit Enhancement Required Amount floor (*)</t>
  </si>
  <si>
    <t>* the CERA is satisfied by way of Primary Credit Enhancement and Note Subordination</t>
  </si>
  <si>
    <t>Portfolio arrears composition as at the reporting date - 30 September 2025</t>
  </si>
  <si>
    <t>Default Statistics  (A Default is 3 missed installments (5 months if subsidised))</t>
  </si>
  <si>
    <t>Number of Defaulted and Recovered Loans during the Period</t>
  </si>
  <si>
    <t xml:space="preserve">Opening balance of Defaulting Loans as % of number of Loans at the end of the prior reporting Period </t>
  </si>
  <si>
    <t>Recovered Defaulted Loans during the Period as % of number of Loans at the end of the prior reporting Period</t>
  </si>
  <si>
    <t>New Defaulted Loans during the Period as % of number of Loans at the end of the prior reporting Period</t>
  </si>
  <si>
    <t>Net Defaulting Loans (i.e. still currently in default) as % of number of Loans at the end of the prior reporting Period</t>
  </si>
  <si>
    <t>Principal balance of Defaulted and Recovered Loans during the Period</t>
  </si>
  <si>
    <t>Opening Principle Balance of Defaulting Loans as % of Total Principal Balance of Loans at the end of the prior reporting Period</t>
  </si>
  <si>
    <t>Principal Balance of Recovered Defaulted Loans during the Period as % of Total Principal Balance of Loans at the end of the prior reporting Period</t>
  </si>
  <si>
    <t>Principal Balance of New Defaulted Loans during the Period as % of Total Principal Balance of Loans at the end of the prior reporting Period</t>
  </si>
  <si>
    <t>Principal Balance of Net Defaulting Loans (i.e. still currently in default) as % of Total Principal Balance of Loans at end of prior reporting Period</t>
  </si>
  <si>
    <t>Prepayment Statistics</t>
  </si>
  <si>
    <t>Gross prepayment statistics</t>
  </si>
  <si>
    <t>Net prepayment statistics</t>
  </si>
  <si>
    <t>Notes</t>
  </si>
  <si>
    <t>Prepayment rates are expressed as a percentage of the aggregate principal balance of the Home Loan pool at the beginning of the month.</t>
  </si>
  <si>
    <t>Gross prepayment statistics exclude further lending</t>
  </si>
  <si>
    <t>Prepayment percentages are not annualised</t>
  </si>
  <si>
    <t>Repurchases by SAHL and/or Nominee</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</si>
  <si>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</si>
  <si>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</si>
  <si>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</si>
  <si>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</si>
  <si>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</si>
  <si>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 repurchases are done in the ordinary course of business in accordance with 6.83 of the Debt and Specialist Securities Listing Requirements to ensure ongoing compliance with the transaction's eligibility criteria and portfolio covenants. All home loans were eligible at the date of acquisition. Repurchases are typically required due to changes to the characteristics of the loan post acquisition.</t>
  </si>
  <si>
    <t>Additional Information</t>
  </si>
  <si>
    <t>Primary Credit Enhancement  (Subordinated Loan &amp; Excess spread trapped)</t>
  </si>
  <si>
    <t>Amount</t>
  </si>
  <si>
    <t xml:space="preserve">   Balance at the beginning of reporting period</t>
  </si>
  <si>
    <t xml:space="preserve">   Additional amounts added to loan due to acquisitions</t>
  </si>
  <si>
    <t xml:space="preserve">   Amounts released due to disposal / CEDD</t>
  </si>
  <si>
    <t xml:space="preserve">   Excess spread retained</t>
  </si>
  <si>
    <t xml:space="preserve">   Top-ups required due to increased Subordinated Loan levels </t>
  </si>
  <si>
    <t xml:space="preserve">   Balance at the end of reporting period</t>
  </si>
  <si>
    <t>Breakdown of facilities provided by The Standard Bank of South Africa Ltd</t>
  </si>
  <si>
    <t>Facility Limits</t>
  </si>
  <si>
    <t>Amounts Drawn Down</t>
  </si>
  <si>
    <t>Available Amounts</t>
  </si>
  <si>
    <t xml:space="preserve">   Senior Liquidity Facility</t>
  </si>
  <si>
    <t>Mezzanine Liquidity Facility</t>
  </si>
  <si>
    <t>Junior Liquidity Facility</t>
  </si>
  <si>
    <t>Total liquidity facilities</t>
  </si>
  <si>
    <r>
      <t>NPL Facility</t>
    </r>
    <r>
      <rPr>
        <b/>
        <i/>
        <sz val="11"/>
        <color indexed="8"/>
        <rFont val="Arial"/>
        <family val="2"/>
      </rPr>
      <t xml:space="preserve"> </t>
    </r>
  </si>
  <si>
    <t>Gross Facility Limit</t>
  </si>
  <si>
    <t>Programme Wind Down Event</t>
  </si>
  <si>
    <t>(Issuer will no longer be entitled to purchase any further Qualifying Assets or issue any Notes. The Notes in issue will not, as a result thereof, however, be redeemed prior to their Final Maturity Dates)</t>
  </si>
  <si>
    <t>Event</t>
  </si>
  <si>
    <t>Test</t>
  </si>
  <si>
    <t>Test Amount</t>
  </si>
  <si>
    <t>Current Level on Rate</t>
  </si>
  <si>
    <t>Breach?</t>
  </si>
  <si>
    <t>Principal Deficiency Ledger</t>
  </si>
  <si>
    <t>a balance is recorded in the Principal Deficiency Ledger for a period of 30 or more consecutive days;</t>
  </si>
  <si>
    <t>30 consecutive days</t>
  </si>
  <si>
    <t>N/A</t>
  </si>
  <si>
    <t>NPL Facility</t>
  </si>
  <si>
    <t>the Issuer fails to maintain an agreement with an NPL Facility Provider (having the Minimum Credit Rating) at a level required in order to maintain the Note Ratings at or above the Target Note Ratings</t>
  </si>
  <si>
    <t>NPL facility agreement in place with  provider with minimum credit rating necessary to achieve  target note ratings</t>
  </si>
  <si>
    <t>NPL facility agreement in place with SBSA (P-1.za)</t>
  </si>
  <si>
    <t>Servicer Event of Default</t>
  </si>
  <si>
    <t>Servicer Event of Default?</t>
  </si>
  <si>
    <t>No Event of Default</t>
  </si>
  <si>
    <t>Liquidity Facility Provider Agreement</t>
  </si>
  <si>
    <t>the Issuer fails to maintain an agreement with a Liquidity Facility Provider (having the Minimum Credit Rating) including, for the avoidance of doubt, a failure to replace the Liquidity Facility Provider with an entity having the Minimum Credit Rating within 30 days of the downgrade of the rating of the then Liquidity Facility Provider</t>
  </si>
  <si>
    <t>Liquidiity facility agreements in place with  provider with minimum credit rating necessary to achieve  target note ratings</t>
  </si>
  <si>
    <t>Liquidity facility agreements  in place with SBSA (P-1.za)</t>
  </si>
  <si>
    <t>Note Ratings maintained</t>
  </si>
  <si>
    <t>the Note Ratings of any Tranche of Notes in issue is withdrawn, suspended or falls below the level of the Target Note Ratings and is not resolved within a period of 30 days from either the date of suspension of the Note Rating or the Note Rating falling below the Target Note Rating</t>
  </si>
  <si>
    <t>Note Ratings maintained?</t>
  </si>
  <si>
    <t>Administrator notification</t>
  </si>
  <si>
    <t>the Administrator notifies the Security SPV in writing that circumstances in the market are such that, in its opinion, it would no longer be economically viable for the Programme to be sustained</t>
  </si>
  <si>
    <t>Administrator notification of change in market circumstances?</t>
  </si>
  <si>
    <t>No notification of change in market circumstances</t>
  </si>
  <si>
    <t>Portfolio covenants breach</t>
  </si>
  <si>
    <t>as at the last Business Day of any month, a breach of any of the Portfolio Covenants occurs, which breach is not remedied within 10 days</t>
  </si>
  <si>
    <t>Remedy within 10 days</t>
  </si>
  <si>
    <t>No breach of covenants</t>
  </si>
  <si>
    <t>Portfolio covenants (measured at month-end)</t>
  </si>
  <si>
    <t>the weighted average current LTV Ratio of the Home Loan Pool shall not at any time exceed 80%;</t>
  </si>
  <si>
    <t>the proportion of the Home Loan Pool with an LTV Ratio equal to or greater than 81% must not exceed 50%;</t>
  </si>
  <si>
    <t>the proportion of the Home Loan Pool with an LTV Ratio equal to or greater than 90% must not exceed 30% of the Home Loan Pool;</t>
  </si>
  <si>
    <t>the proportion of the Home Loan Pool with an LTV Ratio equal to or greater than 81% (not paying by way of payroll deduction) must not exceed 25%;</t>
  </si>
  <si>
    <t>the weighted average PTI Ratio of the Home Loan Pool shall not at any time exceed 25%;</t>
  </si>
  <si>
    <t>the weighted average Home Loan Margin of the Home Loan Pool immediately following such purchase or disposal must be at least 3.00%;</t>
  </si>
  <si>
    <t>the proportion of the Home Loan Pool which is secured by non-owner occupied properties must not exceed 15%</t>
  </si>
  <si>
    <t xml:space="preserve">the proportion of the Home Loan Pool that has Home Loans which are advanced to self-employed Borrowers does not exceed 20%; </t>
  </si>
  <si>
    <t>the proportion of the Home Loan Pool comprised of Home Loans which are advanced to self-employed Borrowers, and in respect of which the LTV Ratios are in excess of 80%, must not exceed 5%;</t>
  </si>
  <si>
    <r>
      <t>the percentage which the aggregate Principal Balance of the 10 Home Loans with the largest Principal Balance (the "Top 10 Home Loans") bears to the aggregate Principal Balance of the total Home Loan Pool (the "</t>
    </r>
    <r>
      <rPr>
        <b/>
        <sz val="11"/>
        <color rgb="FF000000"/>
        <rFont val="Arial"/>
        <family val="2"/>
      </rPr>
      <t>Top 10 Principal Balance</t>
    </r>
    <r>
      <rPr>
        <sz val="11"/>
        <color indexed="8"/>
        <rFont val="Arial"/>
        <family val="2"/>
      </rPr>
      <t>") immediately following such purchase or disposal, may not be greater than 2.5%</t>
    </r>
  </si>
  <si>
    <t>the percentage which the aggregate Principal Balance of Edge Home Loans and Interest Only Home Loans bears to the aggregate Principal Balance of the total Home Loan Pool may not be greater than 15%; and</t>
  </si>
  <si>
    <t>the weighted average Default Frequency of the Home Loans in the Home Loan Pool shall not exceed the Weighted Average Default Frequency Threshold.</t>
  </si>
  <si>
    <t>the weighted average seasoning (being the time since the date of the first advance of funds to the Borrower under the Home Loan Agreement) of the Home Loan Pool, must not be less than 12 months</t>
  </si>
  <si>
    <t>Additional Portfolio Stratifications</t>
  </si>
  <si>
    <t>LTV Range</t>
  </si>
  <si>
    <t>Number of Home Loans</t>
  </si>
  <si>
    <t>% of Total</t>
  </si>
  <si>
    <t>Outstanding Balance of Home Loans</t>
  </si>
  <si>
    <t xml:space="preserve">   - 40</t>
  </si>
  <si>
    <t>41 - 50</t>
  </si>
  <si>
    <t>51 - 60</t>
  </si>
  <si>
    <t>61 - 70</t>
  </si>
  <si>
    <t>71 - 75</t>
  </si>
  <si>
    <t>76 - 80</t>
  </si>
  <si>
    <t>81 - 85</t>
  </si>
  <si>
    <t>86 - 90</t>
  </si>
  <si>
    <t>91 - 95</t>
  </si>
  <si>
    <t>96 - 98</t>
  </si>
  <si>
    <t>99+</t>
  </si>
  <si>
    <t>Employment Type</t>
  </si>
  <si>
    <t>Salaried</t>
  </si>
  <si>
    <t>Self Employed</t>
  </si>
  <si>
    <t>Unemployed</t>
  </si>
  <si>
    <t>Occupancy Type</t>
  </si>
  <si>
    <t>Owner Occupied</t>
  </si>
  <si>
    <t>Non-owner Occupied</t>
  </si>
  <si>
    <t>Seasoning</t>
  </si>
  <si>
    <t>0-6 months</t>
  </si>
  <si>
    <t>6-12 months</t>
  </si>
  <si>
    <t>12-24 months</t>
  </si>
  <si>
    <t>24-36 months</t>
  </si>
  <si>
    <t>36-48 months</t>
  </si>
  <si>
    <t>48-60 months</t>
  </si>
  <si>
    <t>60-72 months</t>
  </si>
  <si>
    <t>72-84 months</t>
  </si>
  <si>
    <t>84 &gt; months</t>
  </si>
  <si>
    <t>Province</t>
  </si>
  <si>
    <t>No. of Home Loans</t>
  </si>
  <si>
    <t>% No. of Home Loans</t>
  </si>
  <si>
    <t>Outstanding balances of Home Loans</t>
  </si>
  <si>
    <t>% Outstanding Balance</t>
  </si>
  <si>
    <t>Eastern Cape</t>
  </si>
  <si>
    <t>Free State</t>
  </si>
  <si>
    <t>Gauteng</t>
  </si>
  <si>
    <t>Kwazulu-natal</t>
  </si>
  <si>
    <t>Limpopo</t>
  </si>
  <si>
    <t>Mpumalanga</t>
  </si>
  <si>
    <t>North West</t>
  </si>
  <si>
    <t>Northern Cape</t>
  </si>
  <si>
    <t>Western Cape</t>
  </si>
  <si>
    <t>Loan margin (%) over 3M JIBAR</t>
  </si>
  <si>
    <t>0-1.4%</t>
  </si>
  <si>
    <t>1.4%-2.5%</t>
  </si>
  <si>
    <t>2.5%-3%</t>
  </si>
  <si>
    <t>3%-3.5%</t>
  </si>
  <si>
    <t>3.5%-4%</t>
  </si>
  <si>
    <t>4%-&gt;</t>
  </si>
  <si>
    <t>Cash available for distribution</t>
  </si>
  <si>
    <t>Cash standing to the credit of the bank accounts</t>
  </si>
  <si>
    <t>Transaction Account</t>
  </si>
  <si>
    <t>Call investment account</t>
  </si>
  <si>
    <t>add: Proceeds from the issuance of new notes</t>
  </si>
  <si>
    <t>add: expected receipts from DD-5 to DD</t>
  </si>
  <si>
    <t>Debit orders between for DD - 5 to DD</t>
  </si>
  <si>
    <t>Prepayments between for DD - 5 to DD (including proceeds from sale of qualifying assets)</t>
  </si>
  <si>
    <t>Other amounts due to the Issuer from DD -5 to DD</t>
  </si>
  <si>
    <t>Amounts due from swap counterparty</t>
  </si>
  <si>
    <t>Payments due on Determination Date</t>
  </si>
  <si>
    <t>Amounts accrued for at Determination Date</t>
  </si>
  <si>
    <t>Other debtors (provide details)</t>
  </si>
  <si>
    <t>Add: Amounts drawn down under the liquidity facilities</t>
  </si>
  <si>
    <t>Senior liquidity facility</t>
  </si>
  <si>
    <t>Mezzanine liquidity facility</t>
  </si>
  <si>
    <t>Junior liquidity facility</t>
  </si>
  <si>
    <t>Add: Proceeds from the disposal of NPLs</t>
  </si>
  <si>
    <t>Disposal of non-performing loans to NPL facility provider</t>
  </si>
  <si>
    <t>Disposal of NPLs to SAHL</t>
  </si>
  <si>
    <t>Less: Excluded Items</t>
  </si>
  <si>
    <t>Control accounts</t>
  </si>
  <si>
    <t>Home loans to be purchased by the Issuer between CEDD and DD</t>
  </si>
  <si>
    <t>Amounts payable to SAHL in terms of Quick Cash Facility</t>
  </si>
  <si>
    <t>CE to be paid on DD by conduit to SAHL</t>
  </si>
  <si>
    <t>Amts pd by Servicer into Transaction A/c i.r.o. installments unpaid for non-credit related reasons (D)</t>
  </si>
  <si>
    <t>Equals: Net cash available for distribution</t>
  </si>
  <si>
    <t>Less: amounts paid or provided for in accordance with the Priority of Payments</t>
  </si>
  <si>
    <t>1.1 Taxes</t>
  </si>
  <si>
    <t>(a) Income Tax</t>
  </si>
  <si>
    <t>(b) Value Added Tax</t>
  </si>
  <si>
    <t xml:space="preserve">(c) Other Tax </t>
  </si>
  <si>
    <t>1.2. Operating Expenses</t>
  </si>
  <si>
    <t>(a) Fee and expenses of Security SPV</t>
  </si>
  <si>
    <t>(b) Fee and expenses of Owner Trustee</t>
  </si>
  <si>
    <t>1.3. Third Party Expenses and Fees</t>
  </si>
  <si>
    <t>(a) Expenses of Rating Agencies</t>
  </si>
  <si>
    <t>(b) Expenses of JSE</t>
  </si>
  <si>
    <t>(b) Expenses of CSD</t>
  </si>
  <si>
    <t>(c) Expenses of company secretarial duties and Directors fees</t>
  </si>
  <si>
    <t>(d) Expenses of auditors of Issuer</t>
  </si>
  <si>
    <t>(e) Liquidity Facility Commitment Fees</t>
  </si>
  <si>
    <t xml:space="preserve">(f) Administration Fees </t>
  </si>
  <si>
    <t>(g) Dealer Fees</t>
  </si>
  <si>
    <t>(h) Fees, commissions and reasonable expenses of Transfer / Settlement Agent</t>
  </si>
  <si>
    <t>(i) Expenses in terms of Bank Agreement</t>
  </si>
  <si>
    <t>(j) Other Third Party Expenses (Non Performing Loan Facility)</t>
  </si>
  <si>
    <t>1.4. Pay Hedge Counterparty Expenses</t>
  </si>
  <si>
    <t>(a) Interest, premiums and other expenses, other than termination payments, in respect of Hedging  Transactions to the Hedge Counterparty</t>
  </si>
  <si>
    <t>1.5. Pay or provide for Servicing Fee</t>
  </si>
  <si>
    <t>(a) Fees, costs and expenses of Servicer</t>
  </si>
  <si>
    <t>(b) Fees, costs and expenses of Standby Servicer</t>
  </si>
  <si>
    <t>1.6. Pay or provide for Senior Liquidity Facilities and Senior Notes (interest and principal)</t>
  </si>
  <si>
    <t>(a) Interest and principal due and payable to the Liquidity Facility Provider in terms of the Senior Liquidity Facility Agreement</t>
  </si>
  <si>
    <t>(b) Interest due and payable in respect of Senior Notes</t>
  </si>
  <si>
    <t>(c) All amounts due and payable in respect of the Principal Amount Outstanding of the Senior Notes</t>
  </si>
  <si>
    <t>1.7. Pay or provide for the Mezzanine Liquidity Facilities and Mezzanine Notes (int &amp; principal)</t>
  </si>
  <si>
    <t>(a) Interest and principal due and payable to the Liquidity Facility Provider in terms of the Mezzanine Liquidity Facility Agreement</t>
  </si>
  <si>
    <t>(b) Interest due and payable in respect of Mezzanine Notes</t>
  </si>
  <si>
    <t>(c) All amounts due and payable in respect of the Principal Amount Outstanding of the Mezz Notes</t>
  </si>
  <si>
    <t>1.8. Pay or provide for Junior Liquidity Facilities and Junior Notes (interest and principal)</t>
  </si>
  <si>
    <t>(a) Interest and principal due and payable to the Liquidity Facility Provider in terms of the Junior Liquidity Facility Agreement</t>
  </si>
  <si>
    <t>(b) Interest due and payable in respect of Junior Notes</t>
  </si>
  <si>
    <t>(c) All amounts due and payable in respect of the Principal Amount Outstanding of the Junior Notes</t>
  </si>
  <si>
    <t>1.9. Pay or provide for all subordinated fees due to the Liquidity Facility Providers</t>
  </si>
  <si>
    <t>(a) Subordinated Liquidity Facility Commitment Fees</t>
  </si>
  <si>
    <t>1.10. Repayment of Redraws, Further Advances and Further Loans (no Programme WD Event)</t>
  </si>
  <si>
    <t>(a) Pay or provide for the purchase by the Issuer of the right to repayment of Redraws</t>
  </si>
  <si>
    <t>(b) Fund the advance by the Issuer of Further Advances and Further Loans up to an amount equal to the Principal Reserve Amount less amounts applied in terms of 1.10(a) above</t>
  </si>
  <si>
    <t>1.11. Purchase of Qualifying Assets</t>
  </si>
  <si>
    <t xml:space="preserve">(a)  Fund the purchase by the Issuer of Qualifying Assets and/or </t>
  </si>
  <si>
    <t>(b)  and/or to set aside cash for such funding of at least the Principal Reserve Amount less the amount applied in terms of item 10 above, provided further that if a Programme Wind Down Event has occurred, cash shall be set aside under this item up to the Principal Reserve Amount to be used for the payment of the Principal Amount Outstanding of the Notes in accordance with the Priority of Payments</t>
  </si>
  <si>
    <t>1.12. Hedge Counterparty Expenses</t>
  </si>
  <si>
    <t>(a) Termination payments due and payable to a Hedge Counterparty (if the Hedge Counterparty is the defaulting party under the relevant Hedging Transactions)</t>
  </si>
  <si>
    <t>1.13. Primary Credit Enhancement Facility (Interest)</t>
  </si>
  <si>
    <t>(a)  Pay all amounts of interest due and payable in respect of the Primary CE Facility</t>
  </si>
  <si>
    <t>1.14. Primary Credit Enhancement Facility (Principal)</t>
  </si>
  <si>
    <t>(a) if the Credit Enhancement Principal Amount Outstanding exceeds the Credit Enhancement Required Amount to pay all amounts of principal due and payable in respect of the Primary Credit Enhancement Facility Agreement, provided that the Credit Enhancement Principal Amount Outstanding after such payment is equal to or greater than the Credit Enhancement Required Amount</t>
  </si>
  <si>
    <t>(b) If all outstanding Notes have been redeemed in full, pay all amounts of principal due and payable in respect of the Primary Credit Enhancement Facility</t>
  </si>
  <si>
    <t>1.15. Preference Share (No Principal Deficiency and No Event of Default)</t>
  </si>
  <si>
    <t>(a) every quarter coinciding with the Credit Enhancement Determination Date, to pay or provide for the preference dividends if any, to the Preference Shareholder, net of dividends withholding tax on companies</t>
  </si>
  <si>
    <t>1.16. Ordinary Dividends (No Principal Deficiency and No Event of Default)</t>
  </si>
  <si>
    <t>(a) sixteenth, to pay or provide for the ordinary dividends, if any, to the ordinary shareholder of the Issuer, net of withholding tax on companies</t>
  </si>
  <si>
    <t>Surplus after paying and/or providing for amounts in accordance with the Priority of Payments</t>
  </si>
  <si>
    <t>Note Funding Base as per the most recent Determination Date - 28 August 2025</t>
  </si>
  <si>
    <t>Note Funding Base</t>
  </si>
  <si>
    <t>The aggregate Principal Balances (including purchased Accrued Interest) of the Home Loan Pool expected to exist on the Determination Date</t>
  </si>
  <si>
    <t>Cash in the Transaction Account representing principal funds at the Determination Date, excluding the movement in cash due to the redemption and issuance of notes, calculated as follows:</t>
  </si>
  <si>
    <t>Monies standing to the credit of the Principal Reserve as at the immediately preceding Determination Date; plus</t>
  </si>
  <si>
    <t>Proceeds of the disposal of Home Loans by the Issuer during the period from the immediately preceding Determination Date; plus</t>
  </si>
  <si>
    <t>Principal Collections since the immediately preceding Determination Date, less</t>
  </si>
  <si>
    <t>The aggregate Principal Balances (plus purchased accrued interest) of the Qualifying Assets acquired since the immediately preceding Determination Date; less</t>
  </si>
  <si>
    <t>The acquisition of the right to repayment of Redraws or the advance Further Advances and/or Further Loans since the immediately preceding Determination Date; plus</t>
  </si>
  <si>
    <t>The net proceeds from the issuances under the Primary Credit Enhancement Facility and excess spread to be trapped in the Principal Reserve at the Determination Date; plus</t>
  </si>
  <si>
    <t>the total amount received by the Servicer in respect of the Qualifying Assets held by the Issuer, which amount is due and payable to the Issuer but has not, as at such point in time, been paid to the Issuer by the Servicer; less</t>
  </si>
  <si>
    <t xml:space="preserve">the Credit Enhancement Required Amount in respect of the most junior ranking class of notes outstanding on such Current Determination Date; </t>
  </si>
  <si>
    <t>provided that to the extent that any amount is included or accounted for in any one item referred to above, such amount shall be excluded from any other item referred to above.</t>
  </si>
  <si>
    <t>Previous DD</t>
  </si>
  <si>
    <t>Current DD</t>
  </si>
  <si>
    <t>Difference</t>
  </si>
  <si>
    <t>(a)       the aggregate Principal Balance plus Accrued Interest plus Uncollected Amounts of the Home Loan Pool at the immediately preceding Determination Date less the aggregate Principal Balance plus Accrued Interest plus Uncollected Amounts of the Home Loan Pool at such Current Determination Date; plus</t>
  </si>
  <si>
    <t>(b)       an amount equal to the difference between the aggregate Principal Balances plus Accrued Interest of Defaulted Loans as at such Current Determination Date and the aggregate Principal Balance plus Accrued Interest of Defaulted Loans at the immediately preceding Determination Date; plus</t>
  </si>
  <si>
    <t>(c)       a positive amount equal to the Principal Deficiency, if any, recorded as at the immediately preceding Determination Date; plus</t>
  </si>
  <si>
    <t>(d)       the difference between the principal outstanding under the Liquidity Facilities on such Current Determination Date (including amounts to be drawn down on such Determination Date) and the principal outstanding under the Liquidity Facilities on the immediately preceding Determination Date; plus</t>
  </si>
  <si>
    <t>(e) The credit standing to the Principal Reserve as at the immediately preceding Determination Date; plus</t>
  </si>
  <si>
    <t>(f)        the difference if any, between the Credit Enhancement Required Amount in respect of the most Junior Class of Notes outstanding at the current Determination Date, and the Credit Enhancement Principal Amount Outstanding in respect of the most Junior ranking Class of Notes outstanding on the immediately preceding Determination Date;
In the event that no Notes are scheduled to be outstanding at a Determination Date, the Credit Enhancement Required Amount contemplated above on such Determination Date shall be zero</t>
  </si>
  <si>
    <t>(g)        all proceeds received from the issue of Notes on such Current Determination Date; less</t>
  </si>
  <si>
    <t>(h)       the aggregate amounts required to redeem any Notes on such Current Determination Date,</t>
  </si>
  <si>
    <t>provided that the Principal Reserve Amount shall never be less than zero;</t>
  </si>
  <si>
    <t>Principal Reserve Amount</t>
  </si>
  <si>
    <t>Surplus / (Shortfall) in the POP after paying/providing for items 1-9</t>
  </si>
  <si>
    <t xml:space="preserve">Principal Deficiency </t>
  </si>
  <si>
    <t>Priority of Payments at most recent Determination Date - 28 August 2025</t>
  </si>
  <si>
    <t>Principal deficiency ledger as per the most recent Determination Date - 28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</si>
</sst>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 #,##0.00_ ;_ * \-#,##0.00_ ;_ * &quot;-&quot;??_ ;_ @_ "/>
    <numFmt numFmtId="165" formatCode="mmmm\-yyyy"/>
    <numFmt numFmtId="166" formatCode="&quot;R&quot;\ #,##0;[Red]&quot;R&quot;\ \-#,##0"/>
    <numFmt numFmtId="167" formatCode="_-* #,##0.00_-;\-* #,##0.00_-;_-* &quot;-&quot;??_-;_-@_-"/>
    <numFmt numFmtId="168" formatCode="_(* #,##0_);_(* \(#,##0\);_(* &quot;-&quot;??_);_(@_)"/>
    <numFmt numFmtId="169" formatCode="[$-1C09]dd\ mmmm\ yyyy;@"/>
    <numFmt numFmtId="170" formatCode="_-* #,##0_-;\-* #,##0_-;_-* &quot;-&quot;??_-;_-@_-"/>
    <numFmt numFmtId="171" formatCode="0.0%"/>
    <numFmt numFmtId="172" formatCode="_(&quot;R&quot;* #,##0.00_);_(&quot;R&quot;* \(#,##0.00\);_(&quot;R&quot;* &quot;-&quot;??_);_(@_)"/>
    <numFmt numFmtId="173" formatCode="_ &quot;R&quot;\ * #,##0_ ;_ &quot;R&quot;\ * \-#,##0_ ;_ &quot;R&quot;\ * &quot;-&quot;_ ;_ @_ "/>
    <numFmt numFmtId="174" formatCode="_ &quot;R&quot;\ * #,##0_ ;_ &quot;R&quot;\ * \-#,##0_ ;_ &quot;R&quot;\ * &quot;-&quot;??_ ;_ @_ "/>
    <numFmt numFmtId="175" formatCode="_(&quot;R&quot;* #,##0_);_(&quot;R&quot;* \(#,##0\);_(&quot;R&quot;* &quot;-&quot;??_);_(@_)"/>
    <numFmt numFmtId="176" formatCode="_-&quot;R&quot;* #,##0.000000_-;\-&quot;R&quot;* #,##0.000000_-;_-&quot;R&quot;* &quot;-&quot;??_-;_-@_-"/>
    <numFmt numFmtId="177" formatCode="_ * #,##0_ ;_ * \-#,##0_ ;_ * &quot;-&quot;_ ;_ @_ "/>
    <numFmt numFmtId="178" formatCode="0.000%"/>
    <numFmt numFmtId="179" formatCode="_-* #,##0.0_-;\-* #,##0.0_-;_-* &quot;-&quot;??_-;_-@_-"/>
    <numFmt numFmtId="180" formatCode="_-* #,##0_-;\-* #,##0_-;_-* &quot;-&quot;?_-;_-@_-"/>
    <numFmt numFmtId="181" formatCode="_-&quot;R&quot;* #,##0.00_-;\-&quot;R&quot;* #,##0.00_-;_-&quot;R&quot;* &quot;-&quot;??_-;_-@_-"/>
    <numFmt numFmtId="182" formatCode="_-* #,##0.0000_-;\-* #,##0.0000_-;_-* &quot;-&quot;??_-;_-@_-"/>
    <numFmt numFmtId="183" formatCode="_ * #,##0.000000000_ ;_ * \-#,##0.000000000_ ;_ * &quot;-&quot;??_ ;_ @_ "/>
  </numFmts>
  <fonts count="47"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color indexed="12"/>
      <name val="Arial"/>
      <family val="2"/>
    </font>
    <font>
      <sz val="11"/>
      <name val="Arial"/>
      <family val="2"/>
    </font>
    <font>
      <sz val="11"/>
      <color theme="0"/>
      <name val="Arial"/>
      <family val="2"/>
    </font>
    <font>
      <sz val="10"/>
      <name val="Arial"/>
      <family val="2"/>
    </font>
    <font>
      <b/>
      <sz val="16"/>
      <color theme="0"/>
      <name val="Arial"/>
      <family val="2"/>
    </font>
    <font>
      <b/>
      <sz val="16"/>
      <color rgb="FFFF6600"/>
      <name val="Arial"/>
      <family val="2"/>
    </font>
    <font>
      <b/>
      <sz val="16"/>
      <color theme="1" tint="0.499984740745262"/>
      <name val="Arial"/>
      <family val="2"/>
    </font>
    <font>
      <b/>
      <sz val="11"/>
      <color theme="0"/>
      <name val="Arial"/>
      <family val="2"/>
    </font>
    <font>
      <sz val="11"/>
      <color indexed="12"/>
      <name val="Arial"/>
      <family val="2"/>
    </font>
    <font>
      <b/>
      <sz val="11"/>
      <color indexed="8"/>
      <name val="Arial"/>
      <family val="2"/>
    </font>
    <font>
      <b/>
      <sz val="13"/>
      <color theme="0"/>
      <name val="Arial"/>
      <family val="2"/>
    </font>
    <font>
      <b/>
      <sz val="11"/>
      <name val="Arial"/>
      <family val="2"/>
    </font>
    <font>
      <u/>
      <sz val="10"/>
      <color indexed="12"/>
      <name val="Arial"/>
      <family val="2"/>
    </font>
    <font>
      <u/>
      <sz val="11"/>
      <color indexed="12"/>
      <name val="Arial"/>
      <family val="2"/>
    </font>
    <font>
      <u/>
      <sz val="11"/>
      <name val="Arial"/>
      <family val="2"/>
    </font>
    <font>
      <b/>
      <i/>
      <sz val="11"/>
      <name val="Arial"/>
      <family val="2"/>
    </font>
    <font>
      <b/>
      <u/>
      <sz val="11"/>
      <name val="Arial"/>
      <family val="2"/>
    </font>
    <font>
      <sz val="11"/>
      <name val="Wingdings"/>
      <charset val="2"/>
    </font>
    <font>
      <sz val="14"/>
      <name val="Wingdings"/>
      <charset val="2"/>
    </font>
    <font>
      <sz val="11"/>
      <name val="Arial Nova"/>
      <family val="2"/>
    </font>
    <font>
      <sz val="11"/>
      <color theme="4"/>
      <name val="Arial"/>
      <family val="2"/>
    </font>
    <font>
      <sz val="11"/>
      <color rgb="FFFF0000"/>
      <name val="Arial"/>
      <family val="2"/>
    </font>
    <font>
      <sz val="11"/>
      <color indexed="8"/>
      <name val="Arial"/>
      <family val="2"/>
    </font>
    <font>
      <b/>
      <i/>
      <sz val="11"/>
      <color indexed="8"/>
      <name val="Arial"/>
      <family val="2"/>
    </font>
    <font>
      <sz val="9"/>
      <color indexed="8"/>
      <name val="Arial Nova"/>
      <family val="2"/>
    </font>
    <font>
      <sz val="9"/>
      <name val="Arial"/>
      <family val="2"/>
    </font>
    <font>
      <b/>
      <sz val="12"/>
      <color theme="0"/>
      <name val="Arial"/>
      <family val="2"/>
    </font>
    <font>
      <b/>
      <sz val="13"/>
      <color indexed="8"/>
      <name val="Arial"/>
      <family val="2"/>
    </font>
    <font>
      <sz val="11"/>
      <color theme="1"/>
      <name val="Arial"/>
      <family val="2"/>
    </font>
    <font>
      <b/>
      <sz val="11"/>
      <color theme="1"/>
      <name val="Arial"/>
      <family val="2"/>
    </font>
    <font>
      <i/>
      <sz val="11"/>
      <name val="Arial"/>
      <family val="2"/>
    </font>
    <font>
      <i/>
      <sz val="9"/>
      <name val="Arial"/>
      <family val="2"/>
    </font>
    <font>
      <b/>
      <u/>
      <sz val="10"/>
      <name val="Arial"/>
      <family val="2"/>
    </font>
    <font>
      <b/>
      <sz val="10"/>
      <name val="Arial"/>
      <family val="2"/>
    </font>
    <font>
      <i/>
      <sz val="10"/>
      <name val="Arial"/>
      <family val="2"/>
    </font>
    <font>
      <b/>
      <sz val="11"/>
      <color rgb="FF000000"/>
      <name val="Arial"/>
      <family val="2"/>
    </font>
    <font>
      <b/>
      <sz val="11"/>
      <color rgb="FFFF0000"/>
      <name val="Arial"/>
      <family val="2"/>
    </font>
    <font>
      <sz val="11"/>
      <color rgb="FF000000"/>
      <name val="Arial"/>
      <family val="2"/>
    </font>
    <font>
      <b/>
      <i/>
      <sz val="10"/>
      <color indexed="8"/>
      <name val="Arial"/>
      <family val="2"/>
    </font>
    <font>
      <sz val="10"/>
      <color indexed="8"/>
      <name val="Arial"/>
      <family val="2"/>
    </font>
    <font>
      <i/>
      <sz val="11"/>
      <color indexed="8"/>
      <name val="Arial"/>
      <family val="2"/>
    </font>
    <font>
      <sz val="10"/>
      <color theme="0"/>
      <name val="Arial"/>
      <family val="2"/>
    </font>
    <font>
      <b/>
      <sz val="10"/>
      <color indexed="8"/>
      <name val="Arial"/>
      <family val="2"/>
    </font>
    <font>
      <b/>
      <sz val="9"/>
      <color theme="0"/>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tint="-0.14999847407452621"/>
        <bgColor rgb="FF000000"/>
      </patternFill>
    </fill>
    <fill>
      <patternFill patternType="solid">
        <fgColor theme="3"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4">
    <xf numFmtId="0" fontId="0" fillId="0" borderId="0"/>
    <xf numFmtId="167"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xf numFmtId="0" fontId="15" fillId="0" borderId="0" applyNumberFormat="0" applyFill="0" applyBorder="0" applyAlignment="0" applyProtection="0">
      <alignment vertical="top"/>
      <protection locked="0"/>
    </xf>
    <xf numFmtId="167" fontId="6" fillId="0" borderId="0" applyFont="0" applyFill="0" applyBorder="0" applyAlignment="0" applyProtection="0"/>
    <xf numFmtId="9" fontId="6" fillId="0" borderId="0" applyFont="0" applyFill="0" applyBorder="0" applyAlignment="0" applyProtection="0"/>
    <xf numFmtId="172" fontId="6" fillId="0" borderId="0" applyFont="0" applyFill="0" applyBorder="0" applyAlignment="0" applyProtection="0"/>
    <xf numFmtId="0" fontId="1" fillId="0" borderId="0"/>
    <xf numFmtId="9" fontId="6" fillId="0" borderId="0" applyFont="0" applyFill="0" applyBorder="0" applyAlignment="0" applyProtection="0"/>
    <xf numFmtId="0" fontId="3" fillId="0" borderId="0"/>
    <xf numFmtId="0" fontId="6" fillId="0" borderId="0">
      <alignment vertical="top"/>
    </xf>
    <xf numFmtId="167" fontId="6" fillId="0" borderId="0" applyFont="0" applyFill="0" applyBorder="0" applyAlignment="0" applyProtection="0"/>
  </cellStyleXfs>
  <cellXfs count="746">
    <xf numFmtId="0" fontId="0" fillId="0" borderId="0" xfId="0"/>
    <xf numFmtId="0" fontId="4" fillId="2" borderId="0" xfId="3" applyFont="1" applyFill="1"/>
    <xf numFmtId="164" fontId="4" fillId="2" borderId="0" xfId="3" applyNumberFormat="1" applyFont="1" applyFill="1"/>
    <xf numFmtId="0" fontId="4" fillId="2" borderId="0" xfId="3" applyFont="1" applyFill="1" applyAlignment="1">
      <alignment horizontal="center"/>
    </xf>
    <xf numFmtId="0" fontId="5" fillId="3" borderId="0" xfId="3" applyFont="1" applyFill="1"/>
    <xf numFmtId="0" fontId="7" fillId="4" borderId="1" xfId="4" applyFont="1" applyFill="1" applyBorder="1" applyAlignment="1">
      <alignment horizontal="left" vertical="center"/>
    </xf>
    <xf numFmtId="0" fontId="10" fillId="4" borderId="2" xfId="4" applyFont="1" applyFill="1" applyBorder="1" applyAlignment="1">
      <alignment vertical="center"/>
    </xf>
    <xf numFmtId="0" fontId="7" fillId="4" borderId="2" xfId="4" applyFont="1" applyFill="1" applyBorder="1" applyAlignment="1">
      <alignment vertical="center"/>
    </xf>
    <xf numFmtId="0" fontId="7" fillId="4" borderId="2" xfId="4" applyFont="1" applyFill="1" applyBorder="1" applyAlignment="1">
      <alignment horizontal="right" vertical="center"/>
    </xf>
    <xf numFmtId="0" fontId="5" fillId="4" borderId="3" xfId="4" applyFont="1" applyFill="1" applyBorder="1" applyAlignment="1">
      <alignment horizontal="center" vertical="center"/>
    </xf>
    <xf numFmtId="0" fontId="5" fillId="3" borderId="0" xfId="3" applyFont="1" applyFill="1" applyAlignment="1">
      <alignment vertical="center"/>
    </xf>
    <xf numFmtId="0" fontId="4" fillId="2" borderId="0" xfId="3" applyFont="1" applyFill="1" applyAlignment="1">
      <alignment vertical="center"/>
    </xf>
    <xf numFmtId="0" fontId="11" fillId="2" borderId="4" xfId="3" applyFont="1" applyFill="1" applyBorder="1"/>
    <xf numFmtId="0" fontId="12" fillId="2" borderId="5" xfId="3" applyFont="1" applyFill="1" applyBorder="1" applyAlignment="1">
      <alignment horizontal="center" vertical="top"/>
    </xf>
    <xf numFmtId="0" fontId="13" fillId="5" borderId="1" xfId="3" applyFont="1" applyFill="1" applyBorder="1" applyAlignment="1">
      <alignment horizontal="center" vertical="center"/>
    </xf>
    <xf numFmtId="0" fontId="13" fillId="5" borderId="2" xfId="3" applyFont="1" applyFill="1" applyBorder="1" applyAlignment="1">
      <alignment horizontal="center" vertical="center"/>
    </xf>
    <xf numFmtId="0" fontId="13" fillId="5" borderId="3" xfId="3" applyFont="1" applyFill="1" applyBorder="1" applyAlignment="1">
      <alignment horizontal="center" vertical="center"/>
    </xf>
    <xf numFmtId="0" fontId="14" fillId="2" borderId="4" xfId="3" applyFont="1" applyFill="1" applyBorder="1"/>
    <xf numFmtId="0" fontId="4" fillId="2" borderId="4" xfId="3" applyFont="1" applyFill="1" applyBorder="1"/>
    <xf numFmtId="165" fontId="4" fillId="2" borderId="5" xfId="3" applyNumberFormat="1" applyFont="1" applyFill="1" applyBorder="1" applyAlignment="1">
      <alignment horizontal="right"/>
    </xf>
    <xf numFmtId="0" fontId="10" fillId="3" borderId="0" xfId="3" applyFont="1" applyFill="1" applyAlignment="1">
      <alignment vertical="top"/>
    </xf>
    <xf numFmtId="0" fontId="4" fillId="2" borderId="5" xfId="3" applyFont="1" applyFill="1" applyBorder="1" applyAlignment="1">
      <alignment horizontal="right"/>
    </xf>
    <xf numFmtId="0" fontId="4" fillId="2" borderId="6" xfId="3" applyFont="1" applyFill="1" applyBorder="1"/>
    <xf numFmtId="0" fontId="4" fillId="2" borderId="7" xfId="3" applyFont="1" applyFill="1" applyBorder="1"/>
    <xf numFmtId="0" fontId="4" fillId="2" borderId="8" xfId="3" applyFont="1" applyFill="1" applyBorder="1" applyAlignment="1">
      <alignment horizontal="center"/>
    </xf>
    <xf numFmtId="0" fontId="4" fillId="2" borderId="5" xfId="3" applyFont="1" applyFill="1" applyBorder="1" applyAlignment="1">
      <alignment horizontal="center"/>
    </xf>
    <xf numFmtId="0" fontId="4" fillId="2" borderId="5" xfId="3" applyFont="1" applyFill="1" applyBorder="1" applyAlignment="1">
      <alignment horizontal="right" wrapText="1"/>
    </xf>
    <xf numFmtId="0" fontId="16" fillId="2" borderId="5" xfId="5" applyFont="1" applyFill="1" applyBorder="1" applyAlignment="1" applyProtection="1">
      <alignment horizontal="right" wrapText="1"/>
    </xf>
    <xf numFmtId="0" fontId="4" fillId="2" borderId="5" xfId="5" applyFont="1" applyFill="1" applyBorder="1" applyAlignment="1" applyProtection="1">
      <alignment horizontal="right" wrapText="1"/>
    </xf>
    <xf numFmtId="0" fontId="4" fillId="2" borderId="5" xfId="5" applyFont="1" applyFill="1" applyBorder="1" applyAlignment="1" applyProtection="1">
      <alignment horizontal="right"/>
    </xf>
    <xf numFmtId="0" fontId="4" fillId="2" borderId="4" xfId="3" applyFont="1" applyFill="1" applyBorder="1" applyAlignment="1">
      <alignment vertical="center"/>
    </xf>
    <xf numFmtId="0" fontId="16" fillId="2" borderId="0" xfId="5" applyFont="1" applyFill="1" applyBorder="1" applyAlignment="1" applyProtection="1">
      <alignment horizontal="right" vertical="center" wrapText="1"/>
    </xf>
    <xf numFmtId="0" fontId="16" fillId="2" borderId="5" xfId="5" applyFont="1" applyFill="1" applyBorder="1" applyAlignment="1" applyProtection="1">
      <alignment horizontal="right" vertical="center" wrapText="1"/>
    </xf>
    <xf numFmtId="0" fontId="16" fillId="2" borderId="7" xfId="5" applyFont="1" applyFill="1" applyBorder="1" applyAlignment="1" applyProtection="1"/>
    <xf numFmtId="0" fontId="14" fillId="2" borderId="4" xfId="3" applyFont="1" applyFill="1" applyBorder="1" applyAlignment="1">
      <alignment horizontal="center" vertical="center" wrapText="1"/>
    </xf>
    <xf numFmtId="0" fontId="14" fillId="2" borderId="0" xfId="3" applyFont="1" applyFill="1" applyAlignment="1">
      <alignment horizontal="center" vertical="center" wrapText="1"/>
    </xf>
    <xf numFmtId="0" fontId="14" fillId="2" borderId="5" xfId="3" applyFont="1" applyFill="1" applyBorder="1" applyAlignment="1">
      <alignment horizontal="center" vertical="center" wrapText="1"/>
    </xf>
    <xf numFmtId="0" fontId="4" fillId="2" borderId="4"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5" xfId="3" applyFont="1" applyFill="1" applyBorder="1" applyAlignment="1">
      <alignment horizontal="left" vertical="center" wrapText="1"/>
    </xf>
    <xf numFmtId="166" fontId="4" fillId="2" borderId="5" xfId="3" applyNumberFormat="1" applyFont="1" applyFill="1" applyBorder="1" applyAlignment="1">
      <alignment horizontal="right"/>
    </xf>
    <xf numFmtId="0" fontId="4" fillId="2" borderId="4" xfId="3" applyFont="1" applyFill="1" applyBorder="1" applyAlignment="1">
      <alignment horizontal="left" indent="1"/>
    </xf>
    <xf numFmtId="166" fontId="4" fillId="2" borderId="9" xfId="3" applyNumberFormat="1" applyFont="1" applyFill="1" applyBorder="1" applyAlignment="1">
      <alignment horizontal="right"/>
    </xf>
    <xf numFmtId="166" fontId="4" fillId="2" borderId="10" xfId="3" applyNumberFormat="1" applyFont="1" applyFill="1" applyBorder="1" applyAlignment="1">
      <alignment horizontal="right"/>
    </xf>
    <xf numFmtId="166" fontId="4" fillId="2" borderId="11" xfId="3" applyNumberFormat="1" applyFont="1" applyFill="1" applyBorder="1" applyAlignment="1">
      <alignment horizontal="right"/>
    </xf>
    <xf numFmtId="166" fontId="4" fillId="2" borderId="0" xfId="3" applyNumberFormat="1" applyFont="1" applyFill="1"/>
    <xf numFmtId="0" fontId="4" fillId="2" borderId="5" xfId="3" applyFont="1" applyFill="1" applyBorder="1"/>
    <xf numFmtId="0" fontId="17" fillId="2" borderId="4" xfId="3" applyFont="1" applyFill="1" applyBorder="1"/>
    <xf numFmtId="0" fontId="17" fillId="2" borderId="0" xfId="3" applyFont="1" applyFill="1" applyAlignment="1">
      <alignment horizontal="center"/>
    </xf>
    <xf numFmtId="0" fontId="17" fillId="2" borderId="5" xfId="3" applyFont="1" applyFill="1" applyBorder="1" applyAlignment="1">
      <alignment horizontal="right"/>
    </xf>
    <xf numFmtId="166" fontId="4" fillId="2" borderId="0" xfId="3" applyNumberFormat="1" applyFont="1" applyFill="1" applyAlignment="1">
      <alignment horizontal="left"/>
    </xf>
    <xf numFmtId="0" fontId="18" fillId="2" borderId="4" xfId="3" applyFont="1" applyFill="1" applyBorder="1"/>
    <xf numFmtId="0" fontId="19" fillId="2" borderId="0" xfId="3" applyFont="1" applyFill="1" applyAlignment="1">
      <alignment horizontal="right"/>
    </xf>
    <xf numFmtId="0" fontId="19" fillId="2" borderId="5" xfId="3" applyFont="1" applyFill="1" applyBorder="1" applyAlignment="1">
      <alignment horizontal="right"/>
    </xf>
    <xf numFmtId="168" fontId="4" fillId="2" borderId="0" xfId="6" applyNumberFormat="1" applyFont="1" applyFill="1" applyBorder="1" applyAlignment="1">
      <alignment vertical="center"/>
    </xf>
    <xf numFmtId="168" fontId="4" fillId="2" borderId="5" xfId="6" applyNumberFormat="1" applyFont="1" applyFill="1" applyBorder="1" applyAlignment="1">
      <alignment horizontal="center" vertical="center"/>
    </xf>
    <xf numFmtId="0" fontId="17" fillId="2" borderId="4" xfId="3" applyFont="1" applyFill="1" applyBorder="1" applyAlignment="1">
      <alignment vertical="center"/>
    </xf>
    <xf numFmtId="0" fontId="4" fillId="2" borderId="0" xfId="3" applyFont="1" applyFill="1" applyAlignment="1">
      <alignment vertical="center" wrapText="1"/>
    </xf>
    <xf numFmtId="0" fontId="4" fillId="2" borderId="5" xfId="3" applyFont="1" applyFill="1" applyBorder="1" applyAlignment="1">
      <alignment vertical="center" wrapText="1"/>
    </xf>
    <xf numFmtId="0" fontId="20" fillId="2" borderId="0" xfId="3" applyFont="1" applyFill="1" applyAlignment="1">
      <alignment horizontal="right" vertical="center" wrapText="1"/>
    </xf>
    <xf numFmtId="0" fontId="20" fillId="2" borderId="5" xfId="3" applyFont="1" applyFill="1" applyBorder="1" applyAlignment="1">
      <alignment horizontal="right" vertical="center" wrapText="1"/>
    </xf>
    <xf numFmtId="0" fontId="21" fillId="2" borderId="0" xfId="3" applyFont="1" applyFill="1" applyAlignment="1">
      <alignment horizontal="right" vertical="center" wrapText="1"/>
    </xf>
    <xf numFmtId="0" fontId="21" fillId="2" borderId="5" xfId="3" applyFont="1" applyFill="1" applyBorder="1" applyAlignment="1">
      <alignment horizontal="right" vertical="center" wrapText="1"/>
    </xf>
    <xf numFmtId="167" fontId="22" fillId="2" borderId="0" xfId="6" applyFont="1" applyFill="1" applyBorder="1" applyAlignment="1">
      <alignment horizontal="right" vertical="center" wrapText="1"/>
    </xf>
    <xf numFmtId="167" fontId="22" fillId="2" borderId="5" xfId="6" applyFont="1" applyFill="1" applyBorder="1" applyAlignment="1">
      <alignment horizontal="right" vertical="center" wrapText="1"/>
    </xf>
    <xf numFmtId="168" fontId="22" fillId="2" borderId="12" xfId="6" applyNumberFormat="1" applyFont="1" applyFill="1" applyBorder="1" applyAlignment="1">
      <alignment horizontal="right" vertical="center" wrapText="1"/>
    </xf>
    <xf numFmtId="168" fontId="22" fillId="2" borderId="13" xfId="6" applyNumberFormat="1" applyFont="1" applyFill="1" applyBorder="1" applyAlignment="1">
      <alignment horizontal="right" vertical="center" wrapText="1"/>
    </xf>
    <xf numFmtId="0" fontId="4" fillId="2" borderId="0" xfId="3" applyFont="1" applyFill="1" applyAlignment="1">
      <alignment horizontal="right" vertical="center" wrapText="1"/>
    </xf>
    <xf numFmtId="0" fontId="4" fillId="2" borderId="5" xfId="3" applyFont="1" applyFill="1" applyBorder="1" applyAlignment="1">
      <alignment horizontal="right" vertical="center" wrapText="1"/>
    </xf>
    <xf numFmtId="0" fontId="4" fillId="2" borderId="0" xfId="3" applyFont="1" applyFill="1" applyAlignment="1">
      <alignment horizontal="right" vertical="center"/>
    </xf>
    <xf numFmtId="0" fontId="4" fillId="2" borderId="5" xfId="3" applyFont="1" applyFill="1" applyBorder="1" applyAlignment="1">
      <alignment horizontal="right" vertical="center"/>
    </xf>
    <xf numFmtId="169" fontId="4" fillId="0" borderId="5" xfId="3" applyNumberFormat="1" applyFont="1" applyBorder="1" applyAlignment="1">
      <alignment horizontal="right"/>
    </xf>
    <xf numFmtId="0" fontId="23" fillId="3" borderId="0" xfId="3" applyFont="1" applyFill="1"/>
    <xf numFmtId="0" fontId="17" fillId="0" borderId="4" xfId="3" applyFont="1" applyBorder="1"/>
    <xf numFmtId="170" fontId="4" fillId="2" borderId="0" xfId="1" applyNumberFormat="1" applyFont="1" applyFill="1" applyBorder="1"/>
    <xf numFmtId="170" fontId="4" fillId="2" borderId="5" xfId="1" applyNumberFormat="1" applyFont="1" applyFill="1" applyBorder="1" applyAlignment="1">
      <alignment horizontal="center"/>
    </xf>
    <xf numFmtId="167" fontId="4" fillId="2" borderId="0" xfId="6" applyFont="1" applyFill="1" applyBorder="1"/>
    <xf numFmtId="167" fontId="4" fillId="2" borderId="5" xfId="6" applyFont="1" applyFill="1" applyBorder="1" applyAlignment="1">
      <alignment horizontal="center"/>
    </xf>
    <xf numFmtId="0" fontId="14" fillId="2" borderId="0" xfId="3" applyFont="1" applyFill="1"/>
    <xf numFmtId="170" fontId="14" fillId="2" borderId="14" xfId="1" applyNumberFormat="1" applyFont="1" applyFill="1" applyBorder="1"/>
    <xf numFmtId="170" fontId="14" fillId="2" borderId="15" xfId="1" applyNumberFormat="1" applyFont="1" applyFill="1" applyBorder="1" applyAlignment="1">
      <alignment horizontal="center"/>
    </xf>
    <xf numFmtId="10" fontId="4" fillId="2" borderId="0" xfId="7" applyNumberFormat="1" applyFont="1" applyFill="1" applyBorder="1" applyAlignment="1"/>
    <xf numFmtId="168" fontId="4" fillId="2" borderId="0" xfId="6" applyNumberFormat="1" applyFont="1" applyFill="1" applyBorder="1"/>
    <xf numFmtId="168" fontId="4" fillId="2" borderId="0" xfId="6" applyNumberFormat="1" applyFont="1" applyFill="1" applyBorder="1" applyAlignment="1"/>
    <xf numFmtId="168" fontId="4" fillId="2" borderId="5" xfId="6" applyNumberFormat="1" applyFont="1" applyFill="1" applyBorder="1" applyAlignment="1">
      <alignment horizontal="center"/>
    </xf>
    <xf numFmtId="171" fontId="4" fillId="2" borderId="0" xfId="7" applyNumberFormat="1" applyFont="1" applyFill="1" applyBorder="1" applyAlignment="1">
      <alignment horizontal="right"/>
    </xf>
    <xf numFmtId="171" fontId="4" fillId="2" borderId="5" xfId="7" applyNumberFormat="1" applyFont="1" applyFill="1" applyBorder="1" applyAlignment="1">
      <alignment horizontal="right"/>
    </xf>
    <xf numFmtId="171" fontId="4" fillId="2" borderId="0" xfId="2" applyNumberFormat="1" applyFont="1" applyFill="1" applyBorder="1" applyAlignment="1">
      <alignment horizontal="right"/>
    </xf>
    <xf numFmtId="171" fontId="4" fillId="2" borderId="5" xfId="2" applyNumberFormat="1" applyFont="1" applyFill="1" applyBorder="1" applyAlignment="1">
      <alignment horizontal="right"/>
    </xf>
    <xf numFmtId="170" fontId="14" fillId="2" borderId="14" xfId="1" applyNumberFormat="1" applyFont="1" applyFill="1" applyBorder="1" applyAlignment="1"/>
    <xf numFmtId="10" fontId="14" fillId="2" borderId="0" xfId="7" applyNumberFormat="1" applyFont="1" applyFill="1" applyBorder="1" applyAlignment="1"/>
    <xf numFmtId="0" fontId="14" fillId="2" borderId="5" xfId="3" applyFont="1" applyFill="1" applyBorder="1" applyAlignment="1">
      <alignment horizontal="center"/>
    </xf>
    <xf numFmtId="0" fontId="14" fillId="2" borderId="0" xfId="3" applyFont="1" applyFill="1" applyAlignment="1">
      <alignment horizontal="right"/>
    </xf>
    <xf numFmtId="10" fontId="14" fillId="2" borderId="0" xfId="7" applyNumberFormat="1" applyFont="1" applyFill="1" applyBorder="1" applyAlignment="1">
      <alignment horizontal="right"/>
    </xf>
    <xf numFmtId="0" fontId="14" fillId="2" borderId="5" xfId="3" applyFont="1" applyFill="1" applyBorder="1" applyAlignment="1">
      <alignment horizontal="right"/>
    </xf>
    <xf numFmtId="0" fontId="19" fillId="2" borderId="4" xfId="3" applyFont="1" applyFill="1" applyBorder="1"/>
    <xf numFmtId="0" fontId="24" fillId="3" borderId="0" xfId="3" applyFont="1" applyFill="1"/>
    <xf numFmtId="166" fontId="4" fillId="0" borderId="5" xfId="3" applyNumberFormat="1" applyFont="1" applyBorder="1" applyAlignment="1">
      <alignment horizontal="right"/>
    </xf>
    <xf numFmtId="166" fontId="4" fillId="2" borderId="16" xfId="3" applyNumberFormat="1" applyFont="1" applyFill="1" applyBorder="1" applyAlignment="1">
      <alignment horizontal="right"/>
    </xf>
    <xf numFmtId="10" fontId="4" fillId="2" borderId="0" xfId="3" applyNumberFormat="1" applyFont="1" applyFill="1" applyAlignment="1">
      <alignment horizontal="left"/>
    </xf>
    <xf numFmtId="0" fontId="4" fillId="2" borderId="8" xfId="3" applyFont="1" applyFill="1" applyBorder="1" applyAlignment="1">
      <alignment horizontal="right"/>
    </xf>
    <xf numFmtId="0" fontId="13" fillId="5" borderId="1" xfId="3" applyFont="1" applyFill="1" applyBorder="1" applyAlignment="1">
      <alignment horizontal="center"/>
    </xf>
    <xf numFmtId="0" fontId="13" fillId="5" borderId="2" xfId="3" applyFont="1" applyFill="1" applyBorder="1" applyAlignment="1">
      <alignment horizontal="center"/>
    </xf>
    <xf numFmtId="0" fontId="13" fillId="5" borderId="3" xfId="3" applyFont="1" applyFill="1" applyBorder="1" applyAlignment="1">
      <alignment horizontal="center"/>
    </xf>
    <xf numFmtId="172" fontId="25" fillId="2" borderId="5" xfId="8" applyFont="1" applyFill="1" applyBorder="1" applyAlignment="1">
      <alignment horizontal="center" vertical="top"/>
    </xf>
    <xf numFmtId="172" fontId="25" fillId="2" borderId="8" xfId="8" applyFont="1" applyFill="1" applyBorder="1" applyAlignment="1">
      <alignment horizontal="center" vertical="top"/>
    </xf>
    <xf numFmtId="0" fontId="25" fillId="2" borderId="4" xfId="3" applyFont="1" applyFill="1" applyBorder="1" applyAlignment="1">
      <alignment horizontal="left" vertical="top" wrapText="1"/>
    </xf>
    <xf numFmtId="0" fontId="25" fillId="2" borderId="0" xfId="3" applyFont="1" applyFill="1" applyAlignment="1">
      <alignment horizontal="left" vertical="top" wrapText="1"/>
    </xf>
    <xf numFmtId="172" fontId="25" fillId="2" borderId="0" xfId="8" applyFont="1" applyFill="1" applyBorder="1" applyAlignment="1">
      <alignment horizontal="center" vertical="top" wrapText="1"/>
    </xf>
    <xf numFmtId="172" fontId="25" fillId="2" borderId="5" xfId="8" applyFont="1" applyFill="1" applyBorder="1" applyAlignment="1">
      <alignment horizontal="center" vertical="top" wrapText="1"/>
    </xf>
    <xf numFmtId="0" fontId="13" fillId="4" borderId="1" xfId="3" applyFont="1" applyFill="1" applyBorder="1" applyAlignment="1">
      <alignment horizontal="center" vertical="top"/>
    </xf>
    <xf numFmtId="0" fontId="13" fillId="4" borderId="2" xfId="3" applyFont="1" applyFill="1" applyBorder="1" applyAlignment="1">
      <alignment horizontal="center" vertical="top"/>
    </xf>
    <xf numFmtId="0" fontId="13" fillId="4" borderId="3" xfId="3" applyFont="1" applyFill="1" applyBorder="1" applyAlignment="1">
      <alignment horizontal="center" vertical="top"/>
    </xf>
    <xf numFmtId="0" fontId="4" fillId="2" borderId="17" xfId="3" applyFont="1" applyFill="1" applyBorder="1" applyAlignment="1">
      <alignment horizontal="left" vertical="top" wrapText="1"/>
    </xf>
    <xf numFmtId="0" fontId="4" fillId="2" borderId="18" xfId="3" applyFont="1" applyFill="1" applyBorder="1" applyAlignment="1">
      <alignment horizontal="left" vertical="top" wrapText="1"/>
    </xf>
    <xf numFmtId="172" fontId="4" fillId="2" borderId="18" xfId="8" applyFont="1" applyFill="1" applyBorder="1" applyAlignment="1">
      <alignment horizontal="center" vertical="top" wrapText="1"/>
    </xf>
    <xf numFmtId="172" fontId="4" fillId="2" borderId="19" xfId="8" applyFont="1" applyFill="1" applyBorder="1" applyAlignment="1">
      <alignment horizontal="center" vertical="top" wrapText="1"/>
    </xf>
    <xf numFmtId="0" fontId="4" fillId="2" borderId="4" xfId="3" applyFont="1" applyFill="1" applyBorder="1" applyAlignment="1">
      <alignment horizontal="left" vertical="top" wrapText="1"/>
    </xf>
    <xf numFmtId="0" fontId="4" fillId="2" borderId="0" xfId="3" applyFont="1" applyFill="1" applyAlignment="1">
      <alignment horizontal="left" vertical="top" wrapText="1"/>
    </xf>
    <xf numFmtId="0" fontId="4" fillId="2" borderId="5" xfId="3" applyFont="1" applyFill="1" applyBorder="1" applyAlignment="1">
      <alignment horizontal="left" vertical="top" wrapText="1"/>
    </xf>
    <xf numFmtId="0" fontId="4" fillId="2" borderId="4" xfId="3" applyFont="1" applyFill="1" applyBorder="1" applyAlignment="1">
      <alignment horizontal="left" vertical="top" wrapText="1"/>
    </xf>
    <xf numFmtId="0" fontId="4" fillId="2" borderId="0" xfId="3" applyFont="1" applyFill="1" applyAlignment="1">
      <alignment horizontal="left" vertical="top" wrapText="1"/>
    </xf>
    <xf numFmtId="172" fontId="4" fillId="2" borderId="0" xfId="8" applyFont="1" applyFill="1" applyBorder="1" applyAlignment="1">
      <alignment horizontal="center" vertical="top" wrapText="1"/>
    </xf>
    <xf numFmtId="172" fontId="4" fillId="2" borderId="5" xfId="8" applyFont="1" applyFill="1" applyBorder="1" applyAlignment="1">
      <alignment horizontal="center" vertical="top" wrapText="1"/>
    </xf>
    <xf numFmtId="0" fontId="14" fillId="6" borderId="20" xfId="3" applyFont="1" applyFill="1" applyBorder="1" applyAlignment="1">
      <alignment horizontal="left" vertical="center"/>
    </xf>
    <xf numFmtId="167" fontId="14" fillId="6" borderId="14" xfId="6" applyFont="1" applyFill="1" applyBorder="1" applyAlignment="1">
      <alignment horizontal="left" vertical="center" wrapText="1"/>
    </xf>
    <xf numFmtId="167" fontId="14" fillId="6" borderId="14" xfId="6" applyFont="1" applyFill="1" applyBorder="1" applyAlignment="1">
      <alignment horizontal="center" vertical="center" wrapText="1"/>
    </xf>
    <xf numFmtId="167" fontId="14" fillId="6" borderId="15" xfId="6" applyFont="1" applyFill="1" applyBorder="1" applyAlignment="1">
      <alignment horizontal="center" vertical="center" wrapText="1"/>
    </xf>
    <xf numFmtId="169" fontId="4" fillId="2" borderId="0" xfId="6" applyNumberFormat="1" applyFont="1" applyFill="1" applyBorder="1" applyAlignment="1">
      <alignment vertical="center" wrapText="1"/>
    </xf>
    <xf numFmtId="167" fontId="4" fillId="2" borderId="0" xfId="6" applyFont="1" applyFill="1" applyBorder="1" applyAlignment="1">
      <alignment horizontal="center" vertical="center" wrapText="1"/>
    </xf>
    <xf numFmtId="173" fontId="4" fillId="2" borderId="5" xfId="3" applyNumberFormat="1" applyFont="1" applyFill="1" applyBorder="1" applyAlignment="1">
      <alignment vertical="center"/>
    </xf>
    <xf numFmtId="0" fontId="14" fillId="2" borderId="4" xfId="3" applyFont="1" applyFill="1" applyBorder="1" applyAlignment="1">
      <alignment horizontal="left" vertical="top" wrapText="1"/>
    </xf>
    <xf numFmtId="167" fontId="4" fillId="2" borderId="0" xfId="6" applyFont="1" applyFill="1" applyBorder="1" applyAlignment="1">
      <alignment horizontal="left" vertical="top" wrapText="1"/>
    </xf>
    <xf numFmtId="168" fontId="14" fillId="2" borderId="16" xfId="6" applyNumberFormat="1" applyFont="1" applyFill="1" applyBorder="1" applyAlignment="1">
      <alignment horizontal="left" vertical="top" wrapText="1"/>
    </xf>
    <xf numFmtId="173" fontId="4" fillId="2" borderId="0" xfId="6" applyNumberFormat="1" applyFont="1" applyFill="1" applyBorder="1" applyAlignment="1">
      <alignment horizontal="center" vertical="top" wrapText="1"/>
    </xf>
    <xf numFmtId="0" fontId="4" fillId="2" borderId="0" xfId="3" applyFont="1" applyFill="1" applyAlignment="1">
      <alignment horizontal="center" vertical="top" wrapText="1"/>
    </xf>
    <xf numFmtId="164" fontId="4" fillId="2" borderId="0" xfId="3" applyNumberFormat="1" applyFont="1" applyFill="1" applyAlignment="1">
      <alignment horizontal="center" vertical="top" wrapText="1"/>
    </xf>
    <xf numFmtId="170" fontId="4" fillId="3" borderId="0" xfId="1" applyNumberFormat="1" applyFont="1" applyFill="1" applyBorder="1" applyAlignment="1">
      <alignment vertical="center" wrapText="1"/>
    </xf>
    <xf numFmtId="170" fontId="4" fillId="2" borderId="0" xfId="1" applyNumberFormat="1" applyFont="1" applyFill="1" applyBorder="1" applyAlignment="1">
      <alignment horizontal="center" vertical="center" wrapText="1"/>
    </xf>
    <xf numFmtId="169" fontId="4" fillId="2" borderId="5" xfId="1" applyNumberFormat="1" applyFont="1" applyFill="1" applyBorder="1" applyAlignment="1">
      <alignment horizontal="right" vertical="center"/>
    </xf>
    <xf numFmtId="0" fontId="5" fillId="2" borderId="0" xfId="3" applyFont="1" applyFill="1"/>
    <xf numFmtId="170" fontId="4" fillId="2" borderId="0" xfId="6" applyNumberFormat="1" applyFont="1" applyFill="1" applyBorder="1" applyAlignment="1">
      <alignment horizontal="left" vertical="top" wrapText="1"/>
    </xf>
    <xf numFmtId="0" fontId="4" fillId="2" borderId="4" xfId="3" applyFont="1" applyFill="1" applyBorder="1" applyAlignment="1">
      <alignment horizontal="left"/>
    </xf>
    <xf numFmtId="0" fontId="14" fillId="2" borderId="1" xfId="3" applyFont="1" applyFill="1" applyBorder="1" applyAlignment="1">
      <alignment horizontal="left" vertical="center"/>
    </xf>
    <xf numFmtId="167" fontId="4" fillId="2" borderId="2" xfId="6" applyFont="1" applyFill="1" applyBorder="1" applyAlignment="1">
      <alignment horizontal="left" vertical="center" wrapText="1"/>
    </xf>
    <xf numFmtId="0" fontId="14" fillId="2" borderId="21" xfId="3" applyFont="1" applyFill="1" applyBorder="1" applyAlignment="1">
      <alignment horizontal="center" vertical="center" wrapText="1"/>
    </xf>
    <xf numFmtId="164" fontId="14" fillId="2" borderId="3" xfId="3" applyNumberFormat="1" applyFont="1" applyFill="1" applyBorder="1" applyAlignment="1">
      <alignment horizontal="center" vertical="center" wrapText="1"/>
    </xf>
    <xf numFmtId="164" fontId="4" fillId="2" borderId="4" xfId="3" applyNumberFormat="1" applyFont="1" applyFill="1" applyBorder="1"/>
    <xf numFmtId="0" fontId="4" fillId="2" borderId="17" xfId="3" applyFont="1" applyFill="1" applyBorder="1" applyAlignment="1">
      <alignment horizontal="left" vertical="top"/>
    </xf>
    <xf numFmtId="167" fontId="4" fillId="2" borderId="19" xfId="6" applyFont="1" applyFill="1" applyBorder="1" applyAlignment="1">
      <alignment horizontal="center" vertical="top" wrapText="1"/>
    </xf>
    <xf numFmtId="174" fontId="4" fillId="0" borderId="22" xfId="3" applyNumberFormat="1" applyFont="1" applyBorder="1" applyAlignment="1">
      <alignment vertical="top" wrapText="1"/>
    </xf>
    <xf numFmtId="174" fontId="4" fillId="2" borderId="19" xfId="3" applyNumberFormat="1" applyFont="1" applyFill="1" applyBorder="1" applyAlignment="1">
      <alignment vertical="top" wrapText="1"/>
    </xf>
    <xf numFmtId="0" fontId="4" fillId="2" borderId="1" xfId="3" applyFont="1" applyFill="1" applyBorder="1" applyAlignment="1">
      <alignment horizontal="left" vertical="top" wrapText="1"/>
    </xf>
    <xf numFmtId="167" fontId="4" fillId="2" borderId="2" xfId="6" applyFont="1" applyFill="1" applyBorder="1" applyAlignment="1">
      <alignment horizontal="left" vertical="top" wrapText="1"/>
    </xf>
    <xf numFmtId="174" fontId="4" fillId="2" borderId="21" xfId="6" applyNumberFormat="1" applyFont="1" applyFill="1" applyBorder="1" applyAlignment="1">
      <alignment vertical="top" wrapText="1"/>
    </xf>
    <xf numFmtId="174" fontId="4" fillId="2" borderId="3" xfId="6" applyNumberFormat="1" applyFont="1" applyFill="1" applyBorder="1" applyAlignment="1">
      <alignment vertical="top" wrapText="1"/>
    </xf>
    <xf numFmtId="167" fontId="4" fillId="2" borderId="0" xfId="6" applyFont="1" applyFill="1" applyBorder="1" applyAlignment="1">
      <alignment horizontal="center" vertical="top" wrapText="1"/>
    </xf>
    <xf numFmtId="0" fontId="4" fillId="2" borderId="0" xfId="3" applyFont="1" applyFill="1" applyAlignment="1">
      <alignment horizontal="left"/>
    </xf>
    <xf numFmtId="175" fontId="4" fillId="2" borderId="0" xfId="8" applyNumberFormat="1" applyFont="1" applyFill="1" applyBorder="1"/>
    <xf numFmtId="0" fontId="25" fillId="2" borderId="0" xfId="3" applyFont="1" applyFill="1" applyAlignment="1">
      <alignment horizontal="center" vertical="top" wrapText="1"/>
    </xf>
    <xf numFmtId="164" fontId="25" fillId="2" borderId="0" xfId="3" applyNumberFormat="1" applyFont="1" applyFill="1" applyAlignment="1">
      <alignment horizontal="center" vertical="top" wrapText="1"/>
    </xf>
    <xf numFmtId="0" fontId="4" fillId="3" borderId="0" xfId="3" applyFont="1" applyFill="1"/>
    <xf numFmtId="2" fontId="4" fillId="3" borderId="4" xfId="3" applyNumberFormat="1" applyFont="1" applyFill="1" applyBorder="1" applyAlignment="1">
      <alignment horizontal="left" wrapText="1"/>
    </xf>
    <xf numFmtId="2" fontId="4" fillId="3" borderId="0" xfId="3" applyNumberFormat="1" applyFont="1" applyFill="1" applyAlignment="1">
      <alignment horizontal="left" wrapText="1"/>
    </xf>
    <xf numFmtId="2" fontId="4" fillId="3" borderId="5" xfId="3" applyNumberFormat="1" applyFont="1" applyFill="1" applyBorder="1" applyAlignment="1">
      <alignment horizontal="left" wrapText="1"/>
    </xf>
    <xf numFmtId="0" fontId="25" fillId="2" borderId="6" xfId="3" applyFont="1" applyFill="1" applyBorder="1" applyAlignment="1">
      <alignment horizontal="left" vertical="top" wrapText="1"/>
    </xf>
    <xf numFmtId="167" fontId="25" fillId="2" borderId="7" xfId="6" applyFont="1" applyFill="1" applyBorder="1" applyAlignment="1">
      <alignment horizontal="left" vertical="top" wrapText="1"/>
    </xf>
    <xf numFmtId="167" fontId="25" fillId="2" borderId="7" xfId="6" applyFont="1" applyFill="1" applyBorder="1" applyAlignment="1">
      <alignment horizontal="center" vertical="top" wrapText="1"/>
    </xf>
    <xf numFmtId="0" fontId="25" fillId="2" borderId="7" xfId="3" applyFont="1" applyFill="1" applyBorder="1" applyAlignment="1">
      <alignment horizontal="center" vertical="top" wrapText="1"/>
    </xf>
    <xf numFmtId="164" fontId="25" fillId="2" borderId="7" xfId="3" applyNumberFormat="1" applyFont="1" applyFill="1" applyBorder="1" applyAlignment="1">
      <alignment horizontal="center" vertical="top" wrapText="1"/>
    </xf>
    <xf numFmtId="0" fontId="25" fillId="2" borderId="17" xfId="3" applyFont="1" applyFill="1" applyBorder="1" applyAlignment="1">
      <alignment horizontal="left" vertical="top" wrapText="1"/>
    </xf>
    <xf numFmtId="0" fontId="25" fillId="2" borderId="18" xfId="3" applyFont="1" applyFill="1" applyBorder="1" applyAlignment="1">
      <alignment horizontal="left" vertical="top" wrapText="1"/>
    </xf>
    <xf numFmtId="167" fontId="25" fillId="2" borderId="18" xfId="6" applyFont="1" applyFill="1" applyBorder="1" applyAlignment="1">
      <alignment horizontal="center" vertical="top" wrapText="1"/>
    </xf>
    <xf numFmtId="0" fontId="25" fillId="2" borderId="18" xfId="3" applyFont="1" applyFill="1" applyBorder="1" applyAlignment="1">
      <alignment horizontal="center" vertical="top" wrapText="1"/>
    </xf>
    <xf numFmtId="164" fontId="25" fillId="2" borderId="18" xfId="3" applyNumberFormat="1" applyFont="1" applyFill="1" applyBorder="1" applyAlignment="1">
      <alignment horizontal="center" vertical="top" wrapText="1"/>
    </xf>
    <xf numFmtId="0" fontId="4" fillId="2" borderId="19" xfId="3" applyFont="1" applyFill="1" applyBorder="1" applyAlignment="1">
      <alignment horizontal="center"/>
    </xf>
    <xf numFmtId="0" fontId="12" fillId="2" borderId="1" xfId="3" applyFont="1" applyFill="1" applyBorder="1" applyAlignment="1">
      <alignment vertical="top" wrapText="1"/>
    </xf>
    <xf numFmtId="0" fontId="12" fillId="2" borderId="2" xfId="3" applyFont="1" applyFill="1" applyBorder="1" applyAlignment="1">
      <alignment vertical="top" wrapText="1"/>
    </xf>
    <xf numFmtId="0" fontId="12" fillId="2" borderId="3" xfId="3" applyFont="1" applyFill="1" applyBorder="1" applyAlignment="1">
      <alignment vertical="top" wrapText="1"/>
    </xf>
    <xf numFmtId="0" fontId="25" fillId="2" borderId="23" xfId="3" applyFont="1" applyFill="1" applyBorder="1" applyAlignment="1">
      <alignment horizontal="left" vertical="top" wrapText="1"/>
    </xf>
    <xf numFmtId="0" fontId="25" fillId="2" borderId="24" xfId="3" applyFont="1" applyFill="1" applyBorder="1" applyAlignment="1">
      <alignment horizontal="left" vertical="top" wrapText="1"/>
    </xf>
    <xf numFmtId="3" fontId="4" fillId="0" borderId="25" xfId="6" applyNumberFormat="1" applyFont="1" applyFill="1" applyBorder="1" applyAlignment="1">
      <alignment horizontal="right"/>
    </xf>
    <xf numFmtId="168" fontId="4" fillId="2" borderId="0" xfId="3" applyNumberFormat="1" applyFont="1" applyFill="1"/>
    <xf numFmtId="170" fontId="23" fillId="0" borderId="0" xfId="1" applyNumberFormat="1" applyFont="1" applyFill="1"/>
    <xf numFmtId="167" fontId="23" fillId="0" borderId="0" xfId="1" applyFont="1" applyFill="1" applyBorder="1"/>
    <xf numFmtId="0" fontId="25" fillId="2" borderId="20" xfId="3" applyFont="1" applyFill="1" applyBorder="1" applyAlignment="1">
      <alignment horizontal="left" vertical="top" wrapText="1"/>
    </xf>
    <xf numFmtId="0" fontId="25" fillId="2" borderId="14" xfId="3" applyFont="1" applyFill="1" applyBorder="1" applyAlignment="1">
      <alignment horizontal="left" vertical="top" wrapText="1"/>
    </xf>
    <xf numFmtId="168" fontId="4" fillId="2" borderId="26" xfId="6" applyNumberFormat="1" applyFont="1" applyFill="1" applyBorder="1" applyAlignment="1">
      <alignment horizontal="left"/>
    </xf>
    <xf numFmtId="168" fontId="4" fillId="0" borderId="26" xfId="6" applyNumberFormat="1" applyFont="1" applyFill="1" applyBorder="1" applyAlignment="1">
      <alignment horizontal="left"/>
    </xf>
    <xf numFmtId="164" fontId="4" fillId="2" borderId="0" xfId="6" applyNumberFormat="1" applyFont="1" applyFill="1" applyBorder="1"/>
    <xf numFmtId="168" fontId="24" fillId="2" borderId="26" xfId="6" applyNumberFormat="1" applyFont="1" applyFill="1" applyBorder="1" applyAlignment="1">
      <alignment horizontal="left"/>
    </xf>
    <xf numFmtId="0" fontId="25" fillId="2" borderId="27" xfId="3" applyFont="1" applyFill="1" applyBorder="1" applyAlignment="1">
      <alignment horizontal="left" vertical="top" wrapText="1"/>
    </xf>
    <xf numFmtId="0" fontId="25" fillId="2" borderId="12" xfId="3" applyFont="1" applyFill="1" applyBorder="1" applyAlignment="1">
      <alignment horizontal="left" vertical="top" wrapText="1"/>
    </xf>
    <xf numFmtId="3" fontId="4" fillId="2" borderId="28" xfId="6" applyNumberFormat="1" applyFont="1" applyFill="1" applyBorder="1" applyAlignment="1">
      <alignment horizontal="right"/>
    </xf>
    <xf numFmtId="168" fontId="24" fillId="2" borderId="0" xfId="3" applyNumberFormat="1" applyFont="1" applyFill="1"/>
    <xf numFmtId="167" fontId="5" fillId="3" borderId="0" xfId="1" applyFont="1" applyFill="1"/>
    <xf numFmtId="0" fontId="4" fillId="2" borderId="6" xfId="3" applyFont="1" applyFill="1" applyBorder="1" applyAlignment="1">
      <alignment horizontal="center" vertical="top" wrapText="1"/>
    </xf>
    <xf numFmtId="0" fontId="4" fillId="2" borderId="7" xfId="3" applyFont="1" applyFill="1" applyBorder="1" applyAlignment="1">
      <alignment horizontal="center" vertical="top" wrapText="1"/>
    </xf>
    <xf numFmtId="14" fontId="4" fillId="2" borderId="0" xfId="3" applyNumberFormat="1" applyFont="1" applyFill="1"/>
    <xf numFmtId="0" fontId="12" fillId="2" borderId="1" xfId="3" applyFont="1" applyFill="1" applyBorder="1" applyAlignment="1">
      <alignment horizontal="left" vertical="top" wrapText="1"/>
    </xf>
    <xf numFmtId="0" fontId="12" fillId="2" borderId="2" xfId="3" applyFont="1" applyFill="1" applyBorder="1" applyAlignment="1">
      <alignment horizontal="left" vertical="top" wrapText="1"/>
    </xf>
    <xf numFmtId="0" fontId="12" fillId="2" borderId="3" xfId="3" applyFont="1" applyFill="1" applyBorder="1" applyAlignment="1">
      <alignment horizontal="left" vertical="top" wrapText="1"/>
    </xf>
    <xf numFmtId="0" fontId="26" fillId="2" borderId="17" xfId="3" applyFont="1" applyFill="1" applyBorder="1" applyAlignment="1">
      <alignment horizontal="left" vertical="top" wrapText="1"/>
    </xf>
    <xf numFmtId="0" fontId="26" fillId="2" borderId="18" xfId="3" applyFont="1" applyFill="1" applyBorder="1" applyAlignment="1">
      <alignment horizontal="left" vertical="top" wrapText="1"/>
    </xf>
    <xf numFmtId="10" fontId="25" fillId="2" borderId="18" xfId="7" applyNumberFormat="1" applyFont="1" applyFill="1" applyBorder="1"/>
    <xf numFmtId="10" fontId="4" fillId="2" borderId="0" xfId="7" applyNumberFormat="1" applyFont="1" applyFill="1" applyBorder="1"/>
    <xf numFmtId="0" fontId="25" fillId="2" borderId="17" xfId="3" applyFont="1" applyFill="1" applyBorder="1"/>
    <xf numFmtId="0" fontId="25" fillId="2" borderId="18" xfId="3" applyFont="1" applyFill="1" applyBorder="1"/>
    <xf numFmtId="10" fontId="4" fillId="0" borderId="19" xfId="7" applyNumberFormat="1" applyFont="1" applyFill="1" applyBorder="1"/>
    <xf numFmtId="0" fontId="25" fillId="2" borderId="0" xfId="3" applyFont="1" applyFill="1"/>
    <xf numFmtId="10" fontId="1" fillId="0" borderId="0" xfId="9" applyNumberFormat="1"/>
    <xf numFmtId="0" fontId="25" fillId="2" borderId="5" xfId="3" applyFont="1" applyFill="1" applyBorder="1" applyAlignment="1">
      <alignment horizontal="center"/>
    </xf>
    <xf numFmtId="0" fontId="25" fillId="2" borderId="4" xfId="3" applyFont="1" applyFill="1" applyBorder="1"/>
    <xf numFmtId="10" fontId="4" fillId="2" borderId="5" xfId="7" applyNumberFormat="1" applyFont="1" applyFill="1" applyBorder="1"/>
    <xf numFmtId="164" fontId="25" fillId="2" borderId="0" xfId="3" applyNumberFormat="1" applyFont="1" applyFill="1"/>
    <xf numFmtId="0" fontId="26" fillId="2" borderId="6" xfId="3" applyFont="1" applyFill="1" applyBorder="1" applyAlignment="1">
      <alignment horizontal="left" vertical="center" wrapText="1"/>
    </xf>
    <xf numFmtId="0" fontId="26" fillId="2" borderId="7" xfId="3" applyFont="1" applyFill="1" applyBorder="1" applyAlignment="1">
      <alignment horizontal="left" vertical="center" wrapText="1"/>
    </xf>
    <xf numFmtId="10" fontId="14" fillId="2" borderId="8" xfId="7" applyNumberFormat="1" applyFont="1" applyFill="1" applyBorder="1"/>
    <xf numFmtId="9" fontId="4" fillId="2" borderId="6" xfId="7" applyFont="1" applyFill="1" applyBorder="1" applyAlignment="1">
      <alignment horizontal="center"/>
    </xf>
    <xf numFmtId="9" fontId="4" fillId="2" borderId="7" xfId="7" applyFont="1" applyFill="1" applyBorder="1" applyAlignment="1">
      <alignment horizontal="center"/>
    </xf>
    <xf numFmtId="0" fontId="25" fillId="2" borderId="23" xfId="3" applyFont="1" applyFill="1" applyBorder="1" applyAlignment="1">
      <alignment horizontal="left" vertical="center" wrapText="1"/>
    </xf>
    <xf numFmtId="0" fontId="25" fillId="2" borderId="29" xfId="3" applyFont="1" applyFill="1" applyBorder="1" applyAlignment="1">
      <alignment horizontal="left" vertical="center" wrapText="1"/>
    </xf>
    <xf numFmtId="168" fontId="4" fillId="2" borderId="25" xfId="6" applyNumberFormat="1" applyFont="1" applyFill="1" applyBorder="1" applyAlignment="1">
      <alignment vertical="center"/>
    </xf>
    <xf numFmtId="164" fontId="4" fillId="2" borderId="0" xfId="3" applyNumberFormat="1" applyFont="1" applyFill="1" applyAlignment="1">
      <alignment vertical="center"/>
    </xf>
    <xf numFmtId="0" fontId="4" fillId="2" borderId="5" xfId="3" applyFont="1" applyFill="1" applyBorder="1" applyAlignment="1">
      <alignment horizontal="center" vertical="center"/>
    </xf>
    <xf numFmtId="0" fontId="25" fillId="2" borderId="20" xfId="3" applyFont="1" applyFill="1" applyBorder="1" applyAlignment="1">
      <alignment horizontal="left" vertical="center" wrapText="1"/>
    </xf>
    <xf numFmtId="0" fontId="25" fillId="2" borderId="15" xfId="3" applyFont="1" applyFill="1" applyBorder="1" applyAlignment="1">
      <alignment horizontal="left" vertical="center" wrapText="1"/>
    </xf>
    <xf numFmtId="174" fontId="4" fillId="2" borderId="26" xfId="8" applyNumberFormat="1" applyFont="1" applyFill="1" applyBorder="1" applyAlignment="1">
      <alignment vertical="center"/>
    </xf>
    <xf numFmtId="174" fontId="5" fillId="3" borderId="0" xfId="3" applyNumberFormat="1" applyFont="1" applyFill="1" applyAlignment="1">
      <alignment vertical="center"/>
    </xf>
    <xf numFmtId="0" fontId="24" fillId="2" borderId="0" xfId="3" applyFont="1" applyFill="1" applyAlignment="1">
      <alignment vertical="center"/>
    </xf>
    <xf numFmtId="10" fontId="4" fillId="0" borderId="26" xfId="10" applyNumberFormat="1" applyFont="1" applyFill="1" applyBorder="1" applyAlignment="1">
      <alignment vertical="center"/>
    </xf>
    <xf numFmtId="0" fontId="4" fillId="2" borderId="20" xfId="3" applyFont="1" applyFill="1" applyBorder="1" applyAlignment="1">
      <alignment horizontal="left" vertical="center" wrapText="1"/>
    </xf>
    <xf numFmtId="0" fontId="4" fillId="2" borderId="15" xfId="3" applyFont="1" applyFill="1" applyBorder="1" applyAlignment="1">
      <alignment horizontal="left" vertical="center" wrapText="1"/>
    </xf>
    <xf numFmtId="10" fontId="4" fillId="2" borderId="26" xfId="10" applyNumberFormat="1" applyFont="1" applyFill="1" applyBorder="1" applyAlignment="1">
      <alignment vertical="center"/>
    </xf>
    <xf numFmtId="167" fontId="4" fillId="2" borderId="30" xfId="6" applyFont="1" applyFill="1" applyBorder="1" applyAlignment="1">
      <alignment horizontal="right" vertical="center"/>
    </xf>
    <xf numFmtId="0" fontId="25" fillId="2" borderId="20" xfId="3" applyFont="1" applyFill="1" applyBorder="1" applyAlignment="1">
      <alignment vertical="center" wrapText="1"/>
    </xf>
    <xf numFmtId="0" fontId="25" fillId="2" borderId="15" xfId="3" applyFont="1" applyFill="1" applyBorder="1" applyAlignment="1">
      <alignment vertical="center" wrapText="1"/>
    </xf>
    <xf numFmtId="167" fontId="4" fillId="0" borderId="30" xfId="6" applyFont="1" applyFill="1" applyBorder="1" applyAlignment="1">
      <alignment horizontal="right" vertical="center"/>
    </xf>
    <xf numFmtId="0" fontId="10" fillId="3" borderId="0" xfId="3" applyFont="1" applyFill="1" applyAlignment="1">
      <alignment vertical="center"/>
    </xf>
    <xf numFmtId="0" fontId="25" fillId="2" borderId="27" xfId="3" applyFont="1" applyFill="1" applyBorder="1" applyAlignment="1">
      <alignment horizontal="left" vertical="center"/>
    </xf>
    <xf numFmtId="0" fontId="25" fillId="2" borderId="13" xfId="3" applyFont="1" applyFill="1" applyBorder="1" applyAlignment="1">
      <alignment horizontal="left" vertical="center"/>
    </xf>
    <xf numFmtId="10" fontId="4" fillId="2" borderId="28" xfId="7" applyNumberFormat="1" applyFont="1" applyFill="1" applyBorder="1" applyAlignment="1">
      <alignment horizontal="right" vertical="center"/>
    </xf>
    <xf numFmtId="0" fontId="27" fillId="2" borderId="17" xfId="3" applyFont="1" applyFill="1" applyBorder="1" applyAlignment="1">
      <alignment horizontal="left" vertical="top" wrapText="1"/>
    </xf>
    <xf numFmtId="0" fontId="27" fillId="2" borderId="18" xfId="3" applyFont="1" applyFill="1" applyBorder="1" applyAlignment="1">
      <alignment horizontal="left" vertical="top" wrapText="1"/>
    </xf>
    <xf numFmtId="0" fontId="28" fillId="2" borderId="4" xfId="3" applyFont="1" applyFill="1" applyBorder="1" applyAlignment="1">
      <alignment horizontal="left" vertical="top"/>
    </xf>
    <xf numFmtId="174" fontId="4" fillId="2" borderId="0" xfId="6" applyNumberFormat="1" applyFont="1" applyFill="1" applyBorder="1" applyAlignment="1">
      <alignment horizontal="right"/>
    </xf>
    <xf numFmtId="0" fontId="25" fillId="2" borderId="31" xfId="3" applyFont="1" applyFill="1" applyBorder="1" applyAlignment="1">
      <alignment horizontal="left" vertical="top" wrapText="1"/>
    </xf>
    <xf numFmtId="0" fontId="25" fillId="2" borderId="32" xfId="3" applyFont="1" applyFill="1" applyBorder="1" applyAlignment="1">
      <alignment horizontal="left" vertical="top" wrapText="1"/>
    </xf>
    <xf numFmtId="174" fontId="14" fillId="0" borderId="22" xfId="8" applyNumberFormat="1" applyFont="1" applyFill="1" applyBorder="1"/>
    <xf numFmtId="170" fontId="24" fillId="3" borderId="0" xfId="1" applyNumberFormat="1" applyFont="1" applyFill="1"/>
    <xf numFmtId="174" fontId="24" fillId="3" borderId="0" xfId="3" applyNumberFormat="1" applyFont="1" applyFill="1"/>
    <xf numFmtId="0" fontId="25" fillId="2" borderId="15" xfId="3" applyFont="1" applyFill="1" applyBorder="1" applyAlignment="1">
      <alignment horizontal="left" vertical="top" wrapText="1"/>
    </xf>
    <xf numFmtId="174" fontId="4" fillId="2" borderId="26" xfId="8" applyNumberFormat="1" applyFont="1" applyFill="1" applyBorder="1"/>
    <xf numFmtId="175" fontId="4" fillId="2" borderId="0" xfId="3" applyNumberFormat="1" applyFont="1" applyFill="1"/>
    <xf numFmtId="174" fontId="14" fillId="2" borderId="33" xfId="8" applyNumberFormat="1" applyFont="1" applyFill="1" applyBorder="1"/>
    <xf numFmtId="174" fontId="4" fillId="2" borderId="25" xfId="8" applyNumberFormat="1" applyFont="1" applyFill="1" applyBorder="1"/>
    <xf numFmtId="0" fontId="2" fillId="0" borderId="34" xfId="0" applyFont="1" applyBorder="1"/>
    <xf numFmtId="0" fontId="4" fillId="2" borderId="20" xfId="3" applyFont="1" applyFill="1" applyBorder="1" applyAlignment="1">
      <alignment horizontal="left" vertical="top" wrapText="1"/>
    </xf>
    <xf numFmtId="0" fontId="4" fillId="2" borderId="15" xfId="3" applyFont="1" applyFill="1" applyBorder="1" applyAlignment="1">
      <alignment horizontal="left" vertical="top" wrapText="1"/>
    </xf>
    <xf numFmtId="0" fontId="25" fillId="2" borderId="20" xfId="3" applyFont="1" applyFill="1" applyBorder="1" applyAlignment="1">
      <alignment horizontal="left" vertical="top" wrapText="1"/>
    </xf>
    <xf numFmtId="0" fontId="25" fillId="2" borderId="14" xfId="3" applyFont="1" applyFill="1" applyBorder="1" applyAlignment="1">
      <alignment horizontal="left" vertical="top" wrapText="1"/>
    </xf>
    <xf numFmtId="0" fontId="25" fillId="2" borderId="15" xfId="3" applyFont="1" applyFill="1" applyBorder="1" applyAlignment="1">
      <alignment horizontal="left" vertical="top" wrapText="1"/>
    </xf>
    <xf numFmtId="174" fontId="5" fillId="3" borderId="0" xfId="3" applyNumberFormat="1" applyFont="1" applyFill="1"/>
    <xf numFmtId="0" fontId="4" fillId="2" borderId="27" xfId="3" applyFont="1" applyFill="1" applyBorder="1" applyAlignment="1">
      <alignment horizontal="left"/>
    </xf>
    <xf numFmtId="0" fontId="4" fillId="2" borderId="13" xfId="3" applyFont="1" applyFill="1" applyBorder="1" applyAlignment="1">
      <alignment horizontal="left"/>
    </xf>
    <xf numFmtId="175" fontId="4" fillId="2" borderId="35" xfId="8" applyNumberFormat="1" applyFont="1" applyFill="1" applyBorder="1"/>
    <xf numFmtId="174" fontId="4" fillId="2" borderId="0" xfId="3" applyNumberFormat="1" applyFont="1" applyFill="1"/>
    <xf numFmtId="0" fontId="29" fillId="4" borderId="1" xfId="4" applyFont="1" applyFill="1" applyBorder="1" applyAlignment="1">
      <alignment horizontal="center" wrapText="1"/>
    </xf>
    <xf numFmtId="0" fontId="29" fillId="4" borderId="2" xfId="4" applyFont="1" applyFill="1" applyBorder="1" applyAlignment="1">
      <alignment horizontal="center" wrapText="1"/>
    </xf>
    <xf numFmtId="0" fontId="29" fillId="4" borderId="3" xfId="4" applyFont="1" applyFill="1" applyBorder="1" applyAlignment="1">
      <alignment horizontal="center" wrapText="1"/>
    </xf>
    <xf numFmtId="0" fontId="4" fillId="2" borderId="17" xfId="3" applyFont="1" applyFill="1" applyBorder="1" applyAlignment="1">
      <alignment horizontal="left"/>
    </xf>
    <xf numFmtId="0" fontId="4" fillId="2" borderId="18" xfId="3" applyFont="1" applyFill="1" applyBorder="1" applyAlignment="1">
      <alignment horizontal="left"/>
    </xf>
    <xf numFmtId="175" fontId="4" fillId="2" borderId="18" xfId="8" applyNumberFormat="1" applyFont="1" applyFill="1" applyBorder="1"/>
    <xf numFmtId="0" fontId="4" fillId="2" borderId="18" xfId="3" applyFont="1" applyFill="1" applyBorder="1"/>
    <xf numFmtId="164" fontId="4" fillId="2" borderId="18" xfId="3" applyNumberFormat="1" applyFont="1" applyFill="1" applyBorder="1"/>
    <xf numFmtId="0" fontId="23" fillId="3" borderId="0" xfId="3" applyFont="1" applyFill="1" applyAlignment="1">
      <alignment vertical="center"/>
    </xf>
    <xf numFmtId="170" fontId="23" fillId="3" borderId="0" xfId="1" applyNumberFormat="1" applyFont="1" applyFill="1" applyBorder="1" applyAlignment="1">
      <alignment vertical="center"/>
    </xf>
    <xf numFmtId="0" fontId="23" fillId="2" borderId="0" xfId="3" applyFont="1" applyFill="1" applyAlignment="1">
      <alignment vertical="center"/>
    </xf>
    <xf numFmtId="170" fontId="23" fillId="3" borderId="0" xfId="3" applyNumberFormat="1" applyFont="1" applyFill="1" applyAlignment="1">
      <alignment vertical="center"/>
    </xf>
    <xf numFmtId="170" fontId="23" fillId="2" borderId="0" xfId="1" applyNumberFormat="1" applyFont="1" applyFill="1" applyAlignment="1">
      <alignment vertical="center"/>
    </xf>
    <xf numFmtId="0" fontId="4" fillId="2" borderId="6" xfId="3" applyFont="1" applyFill="1" applyBorder="1" applyAlignment="1">
      <alignment horizontal="left"/>
    </xf>
    <xf numFmtId="0" fontId="4" fillId="2" borderId="7" xfId="3" applyFont="1" applyFill="1" applyBorder="1" applyAlignment="1">
      <alignment horizontal="left"/>
    </xf>
    <xf numFmtId="175" fontId="4" fillId="2" borderId="7" xfId="8" applyNumberFormat="1" applyFont="1" applyFill="1" applyBorder="1"/>
    <xf numFmtId="164" fontId="4" fillId="2" borderId="7" xfId="3" applyNumberFormat="1" applyFont="1" applyFill="1" applyBorder="1"/>
    <xf numFmtId="0" fontId="25" fillId="2" borderId="6" xfId="3" applyFont="1" applyFill="1" applyBorder="1"/>
    <xf numFmtId="0" fontId="25" fillId="2" borderId="7" xfId="3" applyFont="1" applyFill="1" applyBorder="1"/>
    <xf numFmtId="164" fontId="25" fillId="2" borderId="7" xfId="3" applyNumberFormat="1" applyFont="1" applyFill="1" applyBorder="1"/>
    <xf numFmtId="0" fontId="25" fillId="2" borderId="8" xfId="3" applyFont="1" applyFill="1" applyBorder="1" applyAlignment="1">
      <alignment horizontal="center"/>
    </xf>
    <xf numFmtId="164" fontId="25" fillId="2" borderId="18" xfId="3" applyNumberFormat="1" applyFont="1" applyFill="1" applyBorder="1"/>
    <xf numFmtId="0" fontId="25" fillId="2" borderId="19" xfId="3" applyFont="1" applyFill="1" applyBorder="1" applyAlignment="1">
      <alignment horizontal="center"/>
    </xf>
    <xf numFmtId="0" fontId="13" fillId="4" borderId="1" xfId="3" applyFont="1" applyFill="1" applyBorder="1" applyAlignment="1">
      <alignment horizontal="center"/>
    </xf>
    <xf numFmtId="0" fontId="13" fillId="4" borderId="2" xfId="3" applyFont="1" applyFill="1" applyBorder="1" applyAlignment="1">
      <alignment horizontal="center"/>
    </xf>
    <xf numFmtId="0" fontId="13" fillId="4" borderId="3" xfId="3" applyFont="1" applyFill="1" applyBorder="1" applyAlignment="1">
      <alignment horizontal="center"/>
    </xf>
    <xf numFmtId="0" fontId="30" fillId="2" borderId="17" xfId="3" applyFont="1" applyFill="1" applyBorder="1" applyAlignment="1">
      <alignment horizontal="left" vertical="top" wrapText="1"/>
    </xf>
    <xf numFmtId="0" fontId="30" fillId="2" borderId="18" xfId="3" applyFont="1" applyFill="1" applyBorder="1" applyAlignment="1">
      <alignment horizontal="left" vertical="top" wrapText="1"/>
    </xf>
    <xf numFmtId="0" fontId="10" fillId="4" borderId="36" xfId="3" applyFont="1" applyFill="1" applyBorder="1" applyAlignment="1">
      <alignment horizontal="center" vertical="center"/>
    </xf>
    <xf numFmtId="0" fontId="10" fillId="4" borderId="34" xfId="3" applyFont="1" applyFill="1" applyBorder="1" applyAlignment="1">
      <alignment horizontal="center" vertical="center"/>
    </xf>
    <xf numFmtId="167" fontId="31" fillId="0" borderId="5" xfId="6" applyFont="1" applyFill="1" applyBorder="1" applyAlignment="1">
      <alignment horizontal="right" vertical="center"/>
    </xf>
    <xf numFmtId="167" fontId="5" fillId="3" borderId="0" xfId="6" applyFont="1" applyFill="1" applyAlignment="1">
      <alignment vertical="center"/>
    </xf>
    <xf numFmtId="0" fontId="25" fillId="2" borderId="0" xfId="3" applyFont="1" applyFill="1" applyAlignment="1">
      <alignment vertical="center"/>
    </xf>
    <xf numFmtId="0" fontId="10" fillId="7" borderId="36" xfId="3" applyFont="1" applyFill="1" applyBorder="1" applyAlignment="1">
      <alignment horizontal="center" vertical="center" wrapText="1"/>
    </xf>
    <xf numFmtId="0" fontId="10" fillId="7" borderId="34" xfId="3" applyFont="1" applyFill="1" applyBorder="1" applyAlignment="1">
      <alignment horizontal="center" vertical="center" wrapText="1"/>
    </xf>
    <xf numFmtId="164" fontId="10" fillId="7" borderId="34" xfId="3" applyNumberFormat="1" applyFont="1" applyFill="1" applyBorder="1" applyAlignment="1">
      <alignment horizontal="center" vertical="center" wrapText="1"/>
    </xf>
    <xf numFmtId="0" fontId="25" fillId="2" borderId="5" xfId="3" applyFont="1" applyFill="1" applyBorder="1" applyAlignment="1">
      <alignment horizontal="center" vertical="center"/>
    </xf>
    <xf numFmtId="0" fontId="25" fillId="3" borderId="36" xfId="3" applyFont="1" applyFill="1" applyBorder="1" applyAlignment="1">
      <alignment horizontal="left" vertical="center" wrapText="1"/>
    </xf>
    <xf numFmtId="1" fontId="25" fillId="2" borderId="34" xfId="3" applyNumberFormat="1" applyFont="1" applyFill="1" applyBorder="1" applyAlignment="1">
      <alignment horizontal="right" vertical="center" wrapText="1"/>
    </xf>
    <xf numFmtId="171" fontId="25" fillId="2" borderId="34" xfId="7" applyNumberFormat="1" applyFont="1" applyFill="1" applyBorder="1" applyAlignment="1">
      <alignment vertical="center"/>
    </xf>
    <xf numFmtId="175" fontId="25" fillId="2" borderId="34" xfId="8" applyNumberFormat="1" applyFont="1" applyFill="1" applyBorder="1" applyAlignment="1">
      <alignment vertical="center"/>
    </xf>
    <xf numFmtId="171" fontId="25" fillId="2" borderId="37" xfId="2" applyNumberFormat="1" applyFont="1" applyFill="1" applyBorder="1" applyAlignment="1">
      <alignment vertical="center"/>
    </xf>
    <xf numFmtId="171" fontId="25" fillId="2" borderId="37" xfId="7" applyNumberFormat="1" applyFont="1" applyFill="1" applyBorder="1" applyAlignment="1">
      <alignment vertical="center"/>
    </xf>
    <xf numFmtId="1" fontId="25" fillId="2" borderId="34" xfId="3" applyNumberFormat="1" applyFont="1" applyFill="1" applyBorder="1" applyAlignment="1">
      <alignment vertical="center"/>
    </xf>
    <xf numFmtId="176" fontId="25" fillId="2" borderId="5" xfId="3" applyNumberFormat="1" applyFont="1" applyFill="1" applyBorder="1" applyAlignment="1">
      <alignment horizontal="center" vertical="center"/>
    </xf>
    <xf numFmtId="177" fontId="25" fillId="2" borderId="34" xfId="3" applyNumberFormat="1" applyFont="1" applyFill="1" applyBorder="1" applyAlignment="1">
      <alignment vertical="center"/>
    </xf>
    <xf numFmtId="0" fontId="12" fillId="8" borderId="38" xfId="3" applyFont="1" applyFill="1" applyBorder="1" applyAlignment="1">
      <alignment horizontal="left" vertical="center" wrapText="1"/>
    </xf>
    <xf numFmtId="3" fontId="12" fillId="8" borderId="39" xfId="3" applyNumberFormat="1" applyFont="1" applyFill="1" applyBorder="1" applyAlignment="1">
      <alignment vertical="center"/>
    </xf>
    <xf numFmtId="171" fontId="12" fillId="8" borderId="39" xfId="3" applyNumberFormat="1" applyFont="1" applyFill="1" applyBorder="1" applyAlignment="1">
      <alignment vertical="center"/>
    </xf>
    <xf numFmtId="171" fontId="12" fillId="8" borderId="40" xfId="8" applyNumberFormat="1" applyFont="1" applyFill="1" applyBorder="1" applyAlignment="1">
      <alignment vertical="center"/>
    </xf>
    <xf numFmtId="167" fontId="5" fillId="3" borderId="0" xfId="1" applyFont="1" applyFill="1" applyAlignment="1">
      <alignment vertical="center"/>
    </xf>
    <xf numFmtId="175" fontId="5" fillId="3" borderId="0" xfId="3" applyNumberFormat="1" applyFont="1" applyFill="1" applyAlignment="1">
      <alignment vertical="center"/>
    </xf>
    <xf numFmtId="10" fontId="31" fillId="2" borderId="0" xfId="7" applyNumberFormat="1" applyFont="1" applyFill="1" applyBorder="1"/>
    <xf numFmtId="164" fontId="31" fillId="2" borderId="0" xfId="3" applyNumberFormat="1" applyFont="1" applyFill="1"/>
    <xf numFmtId="0" fontId="31" fillId="2" borderId="5" xfId="3" applyFont="1" applyFill="1" applyBorder="1" applyAlignment="1">
      <alignment horizontal="center"/>
    </xf>
    <xf numFmtId="168" fontId="5" fillId="3" borderId="0" xfId="6" applyNumberFormat="1" applyFont="1" applyFill="1" applyBorder="1"/>
    <xf numFmtId="0" fontId="10" fillId="4" borderId="17" xfId="3" applyFont="1" applyFill="1" applyBorder="1" applyAlignment="1">
      <alignment horizontal="center" vertical="center"/>
    </xf>
    <xf numFmtId="0" fontId="10" fillId="4" borderId="18" xfId="3" applyFont="1" applyFill="1" applyBorder="1" applyAlignment="1">
      <alignment horizontal="center" vertical="center"/>
    </xf>
    <xf numFmtId="0" fontId="10" fillId="4" borderId="19" xfId="3" applyFont="1" applyFill="1" applyBorder="1" applyAlignment="1">
      <alignment horizontal="center" vertical="center"/>
    </xf>
    <xf numFmtId="0" fontId="10" fillId="7" borderId="36" xfId="3" applyFont="1" applyFill="1" applyBorder="1" applyAlignment="1">
      <alignment horizontal="center" vertical="center" wrapText="1"/>
    </xf>
    <xf numFmtId="0" fontId="10" fillId="7" borderId="34" xfId="3" applyFont="1" applyFill="1" applyBorder="1" applyAlignment="1">
      <alignment horizontal="center" vertical="center" wrapText="1"/>
    </xf>
    <xf numFmtId="164" fontId="10" fillId="7" borderId="34" xfId="3" applyNumberFormat="1" applyFont="1" applyFill="1" applyBorder="1" applyAlignment="1">
      <alignment horizontal="center" vertical="center" wrapText="1"/>
    </xf>
    <xf numFmtId="167" fontId="31" fillId="3" borderId="5" xfId="6" applyFont="1" applyFill="1" applyBorder="1" applyAlignment="1">
      <alignment horizontal="right"/>
    </xf>
    <xf numFmtId="167" fontId="5" fillId="3" borderId="0" xfId="6" applyFont="1" applyFill="1"/>
    <xf numFmtId="178" fontId="5" fillId="3" borderId="0" xfId="7" applyNumberFormat="1" applyFont="1" applyFill="1" applyBorder="1" applyAlignment="1">
      <alignment horizontal="left"/>
    </xf>
    <xf numFmtId="0" fontId="12" fillId="3" borderId="41" xfId="3" applyFont="1" applyFill="1" applyBorder="1" applyAlignment="1">
      <alignment vertical="center"/>
    </xf>
    <xf numFmtId="171" fontId="12" fillId="3" borderId="42" xfId="3" applyNumberFormat="1" applyFont="1" applyFill="1" applyBorder="1" applyAlignment="1">
      <alignment vertical="center"/>
    </xf>
    <xf numFmtId="179" fontId="12" fillId="3" borderId="42" xfId="1" applyNumberFormat="1" applyFont="1" applyFill="1" applyBorder="1" applyAlignment="1">
      <alignment vertical="center"/>
    </xf>
    <xf numFmtId="179" fontId="32" fillId="3" borderId="42" xfId="1" applyNumberFormat="1" applyFont="1" applyFill="1" applyBorder="1" applyAlignment="1">
      <alignment vertical="center"/>
    </xf>
    <xf numFmtId="167" fontId="31" fillId="3" borderId="5" xfId="6" applyFont="1" applyFill="1" applyBorder="1" applyAlignment="1">
      <alignment horizontal="right" vertical="center"/>
    </xf>
    <xf numFmtId="178" fontId="5" fillId="3" borderId="0" xfId="7" applyNumberFormat="1" applyFont="1" applyFill="1" applyBorder="1" applyAlignment="1">
      <alignment horizontal="left" vertical="center"/>
    </xf>
    <xf numFmtId="0" fontId="25" fillId="3" borderId="36" xfId="3" applyFont="1" applyFill="1" applyBorder="1" applyAlignment="1">
      <alignment vertical="center"/>
    </xf>
    <xf numFmtId="171" fontId="25" fillId="0" borderId="34" xfId="3" applyNumberFormat="1" applyFont="1" applyBorder="1" applyAlignment="1">
      <alignment vertical="center"/>
    </xf>
    <xf numFmtId="171" fontId="25" fillId="0" borderId="34" xfId="7" applyNumberFormat="1" applyFont="1" applyBorder="1" applyAlignment="1">
      <alignment vertical="center"/>
    </xf>
    <xf numFmtId="171" fontId="31" fillId="3" borderId="34" xfId="7" applyNumberFormat="1" applyFont="1" applyFill="1" applyBorder="1" applyAlignment="1">
      <alignment vertical="center"/>
    </xf>
    <xf numFmtId="167" fontId="32" fillId="3" borderId="5" xfId="6" applyFont="1" applyFill="1" applyBorder="1" applyAlignment="1">
      <alignment horizontal="center" vertical="center"/>
    </xf>
    <xf numFmtId="167" fontId="10" fillId="3" borderId="0" xfId="6" applyFont="1" applyFill="1" applyBorder="1" applyAlignment="1">
      <alignment vertical="center"/>
    </xf>
    <xf numFmtId="171" fontId="31" fillId="3" borderId="34" xfId="7" applyNumberFormat="1" applyFont="1" applyFill="1" applyBorder="1" applyAlignment="1">
      <alignment horizontal="right" vertical="center"/>
    </xf>
    <xf numFmtId="167" fontId="31" fillId="3" borderId="5" xfId="6" applyFont="1" applyFill="1" applyBorder="1" applyAlignment="1">
      <alignment horizontal="center" vertical="center"/>
    </xf>
    <xf numFmtId="167" fontId="5" fillId="3" borderId="0" xfId="3" applyNumberFormat="1" applyFont="1" applyFill="1" applyAlignment="1">
      <alignment vertical="center"/>
    </xf>
    <xf numFmtId="16" fontId="25" fillId="3" borderId="36" xfId="3" applyNumberFormat="1" applyFont="1" applyFill="1" applyBorder="1" applyAlignment="1">
      <alignment vertical="center"/>
    </xf>
    <xf numFmtId="171" fontId="31" fillId="0" borderId="34" xfId="7" applyNumberFormat="1" applyFont="1" applyFill="1" applyBorder="1" applyAlignment="1">
      <alignment horizontal="right" vertical="center"/>
    </xf>
    <xf numFmtId="164" fontId="5" fillId="3" borderId="0" xfId="3" applyNumberFormat="1" applyFont="1" applyFill="1" applyAlignment="1">
      <alignment vertical="center"/>
    </xf>
    <xf numFmtId="0" fontId="12" fillId="8" borderId="36" xfId="3" applyFont="1" applyFill="1" applyBorder="1"/>
    <xf numFmtId="0" fontId="25" fillId="8" borderId="34" xfId="3" applyFont="1" applyFill="1" applyBorder="1"/>
    <xf numFmtId="171" fontId="12" fillId="8" borderId="34" xfId="2" applyNumberFormat="1" applyFont="1" applyFill="1" applyBorder="1"/>
    <xf numFmtId="167" fontId="31" fillId="3" borderId="5" xfId="6" applyFont="1" applyFill="1" applyBorder="1" applyAlignment="1">
      <alignment horizontal="center"/>
    </xf>
    <xf numFmtId="0" fontId="4" fillId="3" borderId="36" xfId="3" applyFont="1" applyFill="1" applyBorder="1"/>
    <xf numFmtId="0" fontId="25" fillId="3" borderId="34" xfId="3" applyFont="1" applyFill="1" applyBorder="1"/>
    <xf numFmtId="171" fontId="25" fillId="3" borderId="34" xfId="2" applyNumberFormat="1" applyFont="1" applyFill="1" applyBorder="1"/>
    <xf numFmtId="10" fontId="5" fillId="3" borderId="0" xfId="7" applyNumberFormat="1" applyFont="1" applyFill="1"/>
    <xf numFmtId="171" fontId="31" fillId="3" borderId="34" xfId="2" applyNumberFormat="1" applyFont="1" applyFill="1" applyBorder="1"/>
    <xf numFmtId="0" fontId="14" fillId="8" borderId="36" xfId="3" applyFont="1" applyFill="1" applyBorder="1" applyAlignment="1">
      <alignment vertical="center" wrapText="1"/>
    </xf>
    <xf numFmtId="0" fontId="12" fillId="8" borderId="34" xfId="3" applyFont="1" applyFill="1" applyBorder="1" applyAlignment="1">
      <alignment vertical="center"/>
    </xf>
    <xf numFmtId="171" fontId="12" fillId="8" borderId="34" xfId="2" applyNumberFormat="1" applyFont="1" applyFill="1" applyBorder="1" applyAlignment="1">
      <alignment vertical="center"/>
    </xf>
    <xf numFmtId="171" fontId="32" fillId="8" borderId="34" xfId="2" applyNumberFormat="1" applyFont="1" applyFill="1" applyBorder="1" applyAlignment="1">
      <alignment vertical="center"/>
    </xf>
    <xf numFmtId="0" fontId="4" fillId="3" borderId="20" xfId="3" applyFont="1" applyFill="1" applyBorder="1" applyAlignment="1">
      <alignment vertical="center"/>
    </xf>
    <xf numFmtId="0" fontId="33" fillId="3" borderId="14" xfId="3" applyFont="1" applyFill="1" applyBorder="1" applyAlignment="1">
      <alignment vertical="center"/>
    </xf>
    <xf numFmtId="171" fontId="25" fillId="3" borderId="34" xfId="2" applyNumberFormat="1" applyFont="1" applyFill="1" applyBorder="1" applyAlignment="1">
      <alignment vertical="center"/>
    </xf>
    <xf numFmtId="171" fontId="31" fillId="3" borderId="34" xfId="2" applyNumberFormat="1" applyFont="1" applyFill="1" applyBorder="1" applyAlignment="1">
      <alignment vertical="center"/>
    </xf>
    <xf numFmtId="0" fontId="14" fillId="3" borderId="4" xfId="3" applyFont="1" applyFill="1" applyBorder="1" applyAlignment="1">
      <alignment vertical="center"/>
    </xf>
    <xf numFmtId="0" fontId="12" fillId="3" borderId="0" xfId="3" applyFont="1" applyFill="1" applyAlignment="1">
      <alignment vertical="center"/>
    </xf>
    <xf numFmtId="171" fontId="12" fillId="3" borderId="0" xfId="2" applyNumberFormat="1" applyFont="1" applyFill="1" applyBorder="1" applyAlignment="1">
      <alignment vertical="center"/>
    </xf>
    <xf numFmtId="171" fontId="32" fillId="3" borderId="0" xfId="2" applyNumberFormat="1" applyFont="1" applyFill="1" applyBorder="1" applyAlignment="1">
      <alignment vertical="center"/>
    </xf>
    <xf numFmtId="171" fontId="32" fillId="3" borderId="5" xfId="2" applyNumberFormat="1" applyFont="1" applyFill="1" applyBorder="1" applyAlignment="1">
      <alignment vertical="center"/>
    </xf>
    <xf numFmtId="0" fontId="14" fillId="3" borderId="36" xfId="3" applyFont="1" applyFill="1" applyBorder="1" applyAlignment="1">
      <alignment horizontal="left"/>
    </xf>
    <xf numFmtId="0" fontId="14" fillId="3" borderId="34" xfId="3" applyFont="1" applyFill="1" applyBorder="1" applyAlignment="1">
      <alignment horizontal="left"/>
    </xf>
    <xf numFmtId="170" fontId="12" fillId="3" borderId="34" xfId="1" applyNumberFormat="1" applyFont="1" applyFill="1" applyBorder="1"/>
    <xf numFmtId="0" fontId="4" fillId="3" borderId="36" xfId="3" applyFont="1" applyFill="1" applyBorder="1" applyAlignment="1">
      <alignment horizontal="left"/>
    </xf>
    <xf numFmtId="0" fontId="4" fillId="3" borderId="34" xfId="3" applyFont="1" applyFill="1" applyBorder="1" applyAlignment="1">
      <alignment horizontal="left"/>
    </xf>
    <xf numFmtId="170" fontId="4" fillId="2" borderId="34" xfId="1" applyNumberFormat="1" applyFont="1" applyFill="1" applyBorder="1"/>
    <xf numFmtId="170" fontId="31" fillId="3" borderId="34" xfId="1" applyNumberFormat="1" applyFont="1" applyFill="1" applyBorder="1"/>
    <xf numFmtId="0" fontId="31" fillId="3" borderId="5" xfId="3" applyFont="1" applyFill="1" applyBorder="1" applyAlignment="1">
      <alignment horizontal="center"/>
    </xf>
    <xf numFmtId="180" fontId="14" fillId="3" borderId="34" xfId="3" applyNumberFormat="1" applyFont="1" applyFill="1" applyBorder="1"/>
    <xf numFmtId="167" fontId="5" fillId="3" borderId="0" xfId="1" applyFont="1" applyFill="1" applyBorder="1"/>
    <xf numFmtId="0" fontId="34" fillId="2" borderId="4" xfId="3" applyFont="1" applyFill="1" applyBorder="1"/>
    <xf numFmtId="0" fontId="31" fillId="3" borderId="0" xfId="3" applyFont="1" applyFill="1"/>
    <xf numFmtId="164" fontId="31" fillId="3" borderId="0" xfId="3" applyNumberFormat="1" applyFont="1" applyFill="1"/>
    <xf numFmtId="0" fontId="33" fillId="2" borderId="4" xfId="3" applyFont="1" applyFill="1" applyBorder="1"/>
    <xf numFmtId="0" fontId="25" fillId="3" borderId="36" xfId="3" applyFont="1" applyFill="1" applyBorder="1" applyAlignment="1">
      <alignment horizontal="left" wrapText="1"/>
    </xf>
    <xf numFmtId="0" fontId="25" fillId="2" borderId="34" xfId="3" applyFont="1" applyFill="1" applyBorder="1"/>
    <xf numFmtId="10" fontId="25" fillId="2" borderId="34" xfId="7" applyNumberFormat="1" applyFont="1" applyFill="1" applyBorder="1" applyAlignment="1"/>
    <xf numFmtId="170" fontId="25" fillId="2" borderId="34" xfId="1" applyNumberFormat="1" applyFont="1" applyFill="1" applyBorder="1" applyAlignment="1">
      <alignment horizontal="right" wrapText="1"/>
    </xf>
    <xf numFmtId="10" fontId="25" fillId="2" borderId="34" xfId="2" applyNumberFormat="1" applyFont="1" applyFill="1" applyBorder="1" applyAlignment="1"/>
    <xf numFmtId="0" fontId="12" fillId="8" borderId="36" xfId="3" applyFont="1" applyFill="1" applyBorder="1" applyAlignment="1">
      <alignment horizontal="left" wrapText="1"/>
    </xf>
    <xf numFmtId="3" fontId="12" fillId="8" borderId="34" xfId="3" applyNumberFormat="1" applyFont="1" applyFill="1" applyBorder="1"/>
    <xf numFmtId="10" fontId="12" fillId="8" borderId="34" xfId="3" applyNumberFormat="1" applyFont="1" applyFill="1" applyBorder="1"/>
    <xf numFmtId="10" fontId="12" fillId="8" borderId="34" xfId="8" applyNumberFormat="1" applyFont="1" applyFill="1" applyBorder="1" applyAlignment="1"/>
    <xf numFmtId="168" fontId="5" fillId="3" borderId="0" xfId="3" applyNumberFormat="1" applyFont="1" applyFill="1"/>
    <xf numFmtId="181" fontId="5" fillId="3" borderId="0" xfId="3" applyNumberFormat="1" applyFont="1" applyFill="1"/>
    <xf numFmtId="0" fontId="31" fillId="3" borderId="7" xfId="3" applyFont="1" applyFill="1" applyBorder="1"/>
    <xf numFmtId="164" fontId="31" fillId="3" borderId="7" xfId="3" applyNumberFormat="1" applyFont="1" applyFill="1" applyBorder="1"/>
    <xf numFmtId="0" fontId="31" fillId="3" borderId="8" xfId="3" applyFont="1" applyFill="1" applyBorder="1" applyAlignment="1">
      <alignment horizontal="center"/>
    </xf>
    <xf numFmtId="0" fontId="12" fillId="2" borderId="4" xfId="3" applyFont="1" applyFill="1" applyBorder="1" applyAlignment="1">
      <alignment horizontal="center" vertical="top" wrapText="1"/>
    </xf>
    <xf numFmtId="0" fontId="12" fillId="2" borderId="0" xfId="3" applyFont="1" applyFill="1" applyAlignment="1">
      <alignment horizontal="center" vertical="top" wrapText="1"/>
    </xf>
    <xf numFmtId="0" fontId="12" fillId="2" borderId="6" xfId="3" applyFont="1" applyFill="1" applyBorder="1" applyAlignment="1">
      <alignment horizontal="left" vertical="top" wrapText="1"/>
    </xf>
    <xf numFmtId="0" fontId="12" fillId="2" borderId="7" xfId="3" applyFont="1" applyFill="1" applyBorder="1" applyAlignment="1">
      <alignment horizontal="left" vertical="top" wrapText="1"/>
    </xf>
    <xf numFmtId="0" fontId="25" fillId="2" borderId="43" xfId="3" applyFont="1" applyFill="1" applyBorder="1" applyAlignment="1">
      <alignment horizontal="left" vertical="top" wrapText="1"/>
    </xf>
    <xf numFmtId="0" fontId="25" fillId="2" borderId="32" xfId="3" applyFont="1" applyFill="1" applyBorder="1"/>
    <xf numFmtId="178" fontId="25" fillId="2" borderId="44" xfId="7" applyNumberFormat="1" applyFont="1" applyFill="1" applyBorder="1" applyAlignment="1">
      <alignment horizontal="center"/>
    </xf>
    <xf numFmtId="178" fontId="5" fillId="3" borderId="0" xfId="3" applyNumberFormat="1" applyFont="1" applyFill="1"/>
    <xf numFmtId="0" fontId="25" fillId="2" borderId="15" xfId="3" applyFont="1" applyFill="1" applyBorder="1"/>
    <xf numFmtId="178" fontId="25" fillId="2" borderId="26" xfId="7" applyNumberFormat="1" applyFont="1" applyFill="1" applyBorder="1" applyAlignment="1">
      <alignment horizontal="center"/>
    </xf>
    <xf numFmtId="164" fontId="4" fillId="2" borderId="15" xfId="3" applyNumberFormat="1" applyFont="1" applyFill="1" applyBorder="1"/>
    <xf numFmtId="164" fontId="4" fillId="2" borderId="13" xfId="3" applyNumberFormat="1" applyFont="1" applyFill="1" applyBorder="1"/>
    <xf numFmtId="178" fontId="25" fillId="2" borderId="28" xfId="7" applyNumberFormat="1" applyFont="1" applyFill="1" applyBorder="1" applyAlignment="1">
      <alignment horizontal="center"/>
    </xf>
    <xf numFmtId="0" fontId="4" fillId="2" borderId="4" xfId="3" applyFont="1" applyFill="1" applyBorder="1" applyAlignment="1">
      <alignment horizontal="center" vertical="top" wrapText="1"/>
    </xf>
    <xf numFmtId="178" fontId="4" fillId="2" borderId="5" xfId="7" applyNumberFormat="1" applyFont="1" applyFill="1" applyBorder="1" applyAlignment="1">
      <alignment horizontal="center"/>
    </xf>
    <xf numFmtId="0" fontId="4" fillId="2" borderId="4" xfId="3" applyFont="1" applyFill="1" applyBorder="1" applyAlignment="1">
      <alignment vertical="top" wrapText="1"/>
    </xf>
    <xf numFmtId="0" fontId="4" fillId="2" borderId="0" xfId="3" applyFont="1" applyFill="1" applyAlignment="1">
      <alignment vertical="top" wrapText="1"/>
    </xf>
    <xf numFmtId="178" fontId="25" fillId="2" borderId="5" xfId="7" applyNumberFormat="1" applyFont="1" applyFill="1" applyBorder="1" applyAlignment="1">
      <alignment horizontal="center"/>
    </xf>
    <xf numFmtId="0" fontId="25" fillId="2" borderId="31" xfId="3" applyFont="1" applyFill="1" applyBorder="1" applyAlignment="1">
      <alignment horizontal="left" vertical="top"/>
    </xf>
    <xf numFmtId="0" fontId="25" fillId="2" borderId="43" xfId="3" applyFont="1" applyFill="1" applyBorder="1" applyAlignment="1">
      <alignment horizontal="left" vertical="top"/>
    </xf>
    <xf numFmtId="0" fontId="25" fillId="2" borderId="20" xfId="3" applyFont="1" applyFill="1" applyBorder="1" applyAlignment="1">
      <alignment horizontal="left" vertical="top"/>
    </xf>
    <xf numFmtId="0" fontId="25" fillId="2" borderId="14" xfId="3" applyFont="1" applyFill="1" applyBorder="1" applyAlignment="1">
      <alignment horizontal="left" vertical="top"/>
    </xf>
    <xf numFmtId="178" fontId="25" fillId="2" borderId="30" xfId="7" applyNumberFormat="1" applyFont="1" applyFill="1" applyBorder="1" applyAlignment="1">
      <alignment horizontal="center"/>
    </xf>
    <xf numFmtId="0" fontId="25" fillId="2" borderId="27" xfId="3" applyFont="1" applyFill="1" applyBorder="1" applyAlignment="1">
      <alignment horizontal="left" vertical="top"/>
    </xf>
    <xf numFmtId="0" fontId="25" fillId="2" borderId="12" xfId="3" applyFont="1" applyFill="1" applyBorder="1" applyAlignment="1">
      <alignment horizontal="left" vertical="top"/>
    </xf>
    <xf numFmtId="0" fontId="5" fillId="0" borderId="0" xfId="3" applyFont="1"/>
    <xf numFmtId="0" fontId="14" fillId="2" borderId="4" xfId="3" applyFont="1" applyFill="1" applyBorder="1" applyAlignment="1">
      <alignment horizontal="center" vertical="top" wrapText="1"/>
    </xf>
    <xf numFmtId="164" fontId="4" fillId="2" borderId="0" xfId="3" applyNumberFormat="1" applyFont="1" applyFill="1" applyAlignment="1">
      <alignment horizontal="center"/>
    </xf>
    <xf numFmtId="17" fontId="14" fillId="6" borderId="21" xfId="3" applyNumberFormat="1" applyFont="1" applyFill="1" applyBorder="1" applyAlignment="1">
      <alignment horizontal="center" vertical="top" wrapText="1"/>
    </xf>
    <xf numFmtId="10" fontId="14" fillId="2" borderId="21" xfId="2" applyNumberFormat="1" applyFont="1" applyFill="1" applyBorder="1" applyAlignment="1">
      <alignment horizontal="center" vertical="center"/>
    </xf>
    <xf numFmtId="10" fontId="14" fillId="2" borderId="4" xfId="7" applyNumberFormat="1" applyFont="1" applyFill="1" applyBorder="1" applyAlignment="1">
      <alignment horizontal="center" vertical="top" wrapText="1"/>
    </xf>
    <xf numFmtId="10" fontId="14" fillId="2" borderId="0" xfId="7" applyNumberFormat="1" applyFont="1" applyFill="1" applyBorder="1" applyAlignment="1">
      <alignment horizontal="center" vertical="top" wrapText="1"/>
    </xf>
    <xf numFmtId="10" fontId="14" fillId="2" borderId="5" xfId="7" applyNumberFormat="1" applyFont="1" applyFill="1" applyBorder="1" applyAlignment="1">
      <alignment horizontal="center" vertical="top" wrapText="1"/>
    </xf>
    <xf numFmtId="10" fontId="35" fillId="2" borderId="4" xfId="7" applyNumberFormat="1" applyFont="1" applyFill="1" applyBorder="1" applyAlignment="1">
      <alignment horizontal="left" vertical="top" wrapText="1"/>
    </xf>
    <xf numFmtId="10" fontId="36" fillId="2" borderId="0" xfId="7" applyNumberFormat="1" applyFont="1" applyFill="1" applyBorder="1" applyAlignment="1">
      <alignment horizontal="center" vertical="top" wrapText="1"/>
    </xf>
    <xf numFmtId="10" fontId="36" fillId="2" borderId="5" xfId="7" applyNumberFormat="1" applyFont="1" applyFill="1" applyBorder="1" applyAlignment="1">
      <alignment horizontal="center" vertical="top" wrapText="1"/>
    </xf>
    <xf numFmtId="0" fontId="37" fillId="2" borderId="4" xfId="3" applyFont="1" applyFill="1" applyBorder="1" applyAlignment="1">
      <alignment horizontal="left" vertical="center" wrapText="1"/>
    </xf>
    <xf numFmtId="0" fontId="37" fillId="2" borderId="0" xfId="3" applyFont="1" applyFill="1" applyAlignment="1">
      <alignment horizontal="left" vertical="center" wrapText="1"/>
    </xf>
    <xf numFmtId="0" fontId="37" fillId="2" borderId="5" xfId="3" applyFont="1" applyFill="1" applyBorder="1" applyAlignment="1">
      <alignment horizontal="left" vertical="center" wrapText="1"/>
    </xf>
    <xf numFmtId="0" fontId="4" fillId="2" borderId="4" xfId="3" applyFont="1" applyFill="1" applyBorder="1" applyAlignment="1">
      <alignment horizontal="left" wrapText="1"/>
    </xf>
    <xf numFmtId="0" fontId="4" fillId="2" borderId="0" xfId="3" applyFont="1" applyFill="1" applyAlignment="1">
      <alignment horizontal="left" wrapText="1"/>
    </xf>
    <xf numFmtId="0" fontId="4" fillId="2" borderId="5" xfId="3" applyFont="1" applyFill="1" applyBorder="1" applyAlignment="1">
      <alignment horizontal="left" wrapText="1"/>
    </xf>
    <xf numFmtId="0" fontId="10" fillId="4" borderId="1" xfId="4" applyFont="1" applyFill="1" applyBorder="1" applyAlignment="1">
      <alignment horizontal="left"/>
    </xf>
    <xf numFmtId="0" fontId="10" fillId="4" borderId="2" xfId="4" applyFont="1" applyFill="1" applyBorder="1" applyAlignment="1">
      <alignment horizontal="left"/>
    </xf>
    <xf numFmtId="0" fontId="10" fillId="4" borderId="3" xfId="4" applyFont="1" applyFill="1" applyBorder="1" applyAlignment="1">
      <alignment horizontal="left"/>
    </xf>
    <xf numFmtId="0" fontId="4" fillId="0" borderId="0" xfId="3" applyFont="1" applyAlignment="1">
      <alignment horizontal="left" wrapText="1"/>
    </xf>
    <xf numFmtId="0" fontId="4" fillId="6" borderId="17" xfId="4" applyFont="1" applyFill="1" applyBorder="1"/>
    <xf numFmtId="0" fontId="4" fillId="6" borderId="18" xfId="4" applyFont="1" applyFill="1" applyBorder="1"/>
    <xf numFmtId="0" fontId="4" fillId="2" borderId="22" xfId="4" applyFont="1" applyFill="1" applyBorder="1"/>
    <xf numFmtId="0" fontId="4" fillId="6" borderId="4" xfId="4" applyFont="1" applyFill="1" applyBorder="1"/>
    <xf numFmtId="0" fontId="4" fillId="6" borderId="0" xfId="4" applyFont="1" applyFill="1"/>
    <xf numFmtId="168" fontId="4" fillId="2" borderId="45" xfId="6" applyNumberFormat="1" applyFont="1" applyFill="1" applyBorder="1"/>
    <xf numFmtId="0" fontId="4" fillId="6" borderId="6" xfId="4" applyFont="1" applyFill="1" applyBorder="1" applyAlignment="1">
      <alignment vertical="center"/>
    </xf>
    <xf numFmtId="0" fontId="4" fillId="6" borderId="7" xfId="4" applyFont="1" applyFill="1" applyBorder="1" applyAlignment="1">
      <alignment vertical="center"/>
    </xf>
    <xf numFmtId="0" fontId="4" fillId="0" borderId="35" xfId="4" applyFont="1" applyBorder="1" applyAlignment="1">
      <alignment horizontal="right" vertical="center" wrapText="1"/>
    </xf>
    <xf numFmtId="0" fontId="6" fillId="3" borderId="4" xfId="4" applyFill="1" applyBorder="1" applyAlignment="1">
      <alignment horizontal="left" wrapText="1"/>
    </xf>
    <xf numFmtId="0" fontId="6" fillId="3" borderId="0" xfId="4" applyFill="1" applyAlignment="1">
      <alignment horizontal="left" wrapText="1"/>
    </xf>
    <xf numFmtId="0" fontId="6" fillId="3" borderId="5" xfId="4" applyFill="1" applyBorder="1" applyAlignment="1">
      <alignment horizontal="left" wrapText="1"/>
    </xf>
    <xf numFmtId="0" fontId="13" fillId="5" borderId="1" xfId="3" applyFont="1" applyFill="1" applyBorder="1" applyAlignment="1">
      <alignment horizontal="center" vertical="top" wrapText="1"/>
    </xf>
    <xf numFmtId="0" fontId="13" fillId="5" borderId="2" xfId="3" applyFont="1" applyFill="1" applyBorder="1" applyAlignment="1">
      <alignment horizontal="center" vertical="top" wrapText="1"/>
    </xf>
    <xf numFmtId="0" fontId="13" fillId="5" borderId="3" xfId="3" applyFont="1" applyFill="1" applyBorder="1" applyAlignment="1">
      <alignment horizontal="center" vertical="top" wrapText="1"/>
    </xf>
    <xf numFmtId="0" fontId="12" fillId="2" borderId="17" xfId="3" applyFont="1" applyFill="1" applyBorder="1" applyAlignment="1">
      <alignment vertical="top" wrapText="1"/>
    </xf>
    <xf numFmtId="0" fontId="12" fillId="2" borderId="18" xfId="3" applyFont="1" applyFill="1" applyBorder="1" applyAlignment="1">
      <alignment vertical="top" wrapText="1"/>
    </xf>
    <xf numFmtId="0" fontId="14" fillId="2" borderId="1" xfId="3" applyFont="1" applyFill="1" applyBorder="1" applyAlignment="1">
      <alignment vertical="top" wrapText="1"/>
    </xf>
    <xf numFmtId="0" fontId="14" fillId="2" borderId="2" xfId="3" applyFont="1" applyFill="1" applyBorder="1" applyAlignment="1">
      <alignment vertical="top" wrapText="1"/>
    </xf>
    <xf numFmtId="0" fontId="14" fillId="2" borderId="3" xfId="3" applyFont="1" applyFill="1" applyBorder="1" applyAlignment="1">
      <alignment vertical="top" wrapText="1"/>
    </xf>
    <xf numFmtId="172" fontId="14" fillId="2" borderId="21" xfId="8" applyFont="1" applyFill="1" applyBorder="1" applyAlignment="1">
      <alignment horizontal="center"/>
    </xf>
    <xf numFmtId="0" fontId="4" fillId="2" borderId="4" xfId="3" applyFont="1" applyFill="1" applyBorder="1" applyAlignment="1">
      <alignment horizontal="left" vertical="top"/>
    </xf>
    <xf numFmtId="0" fontId="4" fillId="2" borderId="0" xfId="3" applyFont="1" applyFill="1" applyAlignment="1">
      <alignment horizontal="left" vertical="top"/>
    </xf>
    <xf numFmtId="175" fontId="4" fillId="2" borderId="33" xfId="8" applyNumberFormat="1" applyFont="1" applyFill="1" applyBorder="1"/>
    <xf numFmtId="175" fontId="4" fillId="2" borderId="45" xfId="8" applyNumberFormat="1" applyFont="1" applyFill="1" applyBorder="1"/>
    <xf numFmtId="0" fontId="25" fillId="2" borderId="4" xfId="3" applyFont="1" applyFill="1" applyBorder="1" applyAlignment="1">
      <alignment horizontal="left" vertical="top"/>
    </xf>
    <xf numFmtId="0" fontId="25" fillId="2" borderId="0" xfId="3" applyFont="1" applyFill="1" applyAlignment="1">
      <alignment horizontal="left" vertical="top"/>
    </xf>
    <xf numFmtId="175" fontId="25" fillId="3" borderId="45" xfId="8" applyNumberFormat="1" applyFont="1" applyFill="1" applyBorder="1"/>
    <xf numFmtId="0" fontId="11" fillId="0" borderId="0" xfId="3" applyFont="1" applyAlignment="1">
      <alignment horizontal="left" vertical="top"/>
    </xf>
    <xf numFmtId="175" fontId="25" fillId="2" borderId="45" xfId="8" applyNumberFormat="1" applyFont="1" applyFill="1" applyBorder="1"/>
    <xf numFmtId="175" fontId="12" fillId="2" borderId="33" xfId="8" applyNumberFormat="1" applyFont="1" applyFill="1" applyBorder="1"/>
    <xf numFmtId="0" fontId="25" fillId="2" borderId="6" xfId="3" applyFont="1" applyFill="1" applyBorder="1" applyAlignment="1">
      <alignment horizontal="center" vertical="top" wrapText="1"/>
    </xf>
    <xf numFmtId="0" fontId="25" fillId="2" borderId="7" xfId="3" applyFont="1" applyFill="1" applyBorder="1" applyAlignment="1">
      <alignment horizontal="center" vertical="top" wrapText="1"/>
    </xf>
    <xf numFmtId="0" fontId="25" fillId="2" borderId="8" xfId="3" applyFont="1" applyFill="1" applyBorder="1"/>
    <xf numFmtId="167" fontId="25" fillId="2" borderId="35" xfId="6" applyFont="1" applyFill="1" applyBorder="1"/>
    <xf numFmtId="164" fontId="25" fillId="2" borderId="0" xfId="8" applyNumberFormat="1" applyFont="1" applyFill="1" applyBorder="1"/>
    <xf numFmtId="0" fontId="25" fillId="2" borderId="4" xfId="3" applyFont="1" applyFill="1" applyBorder="1" applyAlignment="1">
      <alignment horizontal="center" vertical="top" wrapText="1"/>
    </xf>
    <xf numFmtId="167" fontId="25" fillId="2" borderId="0" xfId="6" applyFont="1" applyFill="1" applyBorder="1"/>
    <xf numFmtId="0" fontId="14" fillId="6" borderId="1" xfId="3" applyFont="1" applyFill="1" applyBorder="1" applyAlignment="1">
      <alignment horizontal="left" vertical="center" wrapText="1"/>
    </xf>
    <xf numFmtId="0" fontId="14" fillId="6" borderId="2" xfId="3" applyFont="1" applyFill="1" applyBorder="1" applyAlignment="1">
      <alignment horizontal="left" vertical="center" wrapText="1"/>
    </xf>
    <xf numFmtId="172" fontId="12" fillId="6" borderId="21" xfId="8" applyFont="1" applyFill="1" applyBorder="1" applyAlignment="1">
      <alignment horizontal="right" vertical="center"/>
    </xf>
    <xf numFmtId="0" fontId="12" fillId="6" borderId="21" xfId="3" applyFont="1" applyFill="1" applyBorder="1" applyAlignment="1">
      <alignment horizontal="right" vertical="center"/>
    </xf>
    <xf numFmtId="164" fontId="12" fillId="6" borderId="21" xfId="3" applyNumberFormat="1" applyFont="1" applyFill="1" applyBorder="1" applyAlignment="1">
      <alignment horizontal="right" vertical="center"/>
    </xf>
    <xf numFmtId="0" fontId="14" fillId="2" borderId="4" xfId="3" applyFont="1" applyFill="1" applyBorder="1" applyAlignment="1">
      <alignment horizontal="left" vertical="center" wrapText="1"/>
    </xf>
    <xf numFmtId="0" fontId="14" fillId="2" borderId="0" xfId="3" applyFont="1" applyFill="1" applyAlignment="1">
      <alignment horizontal="center" vertical="center" wrapText="1"/>
    </xf>
    <xf numFmtId="172" fontId="12" fillId="2" borderId="45" xfId="8" applyFont="1" applyFill="1" applyBorder="1" applyAlignment="1">
      <alignment horizontal="center" vertical="center"/>
    </xf>
    <xf numFmtId="0" fontId="12" fillId="2" borderId="22" xfId="3" applyFont="1" applyFill="1" applyBorder="1" applyAlignment="1">
      <alignment horizontal="center" vertical="center"/>
    </xf>
    <xf numFmtId="164" fontId="12" fillId="2" borderId="22" xfId="3" applyNumberFormat="1" applyFont="1" applyFill="1" applyBorder="1" applyAlignment="1">
      <alignment horizontal="center" vertical="center"/>
    </xf>
    <xf numFmtId="0" fontId="25" fillId="2" borderId="4" xfId="3" applyFont="1" applyFill="1" applyBorder="1" applyAlignment="1">
      <alignment horizontal="left" vertical="top" wrapText="1"/>
    </xf>
    <xf numFmtId="0" fontId="25" fillId="2" borderId="0" xfId="3" applyFont="1" applyFill="1" applyAlignment="1">
      <alignment horizontal="left" vertical="top" wrapText="1"/>
    </xf>
    <xf numFmtId="175" fontId="4" fillId="2" borderId="45" xfId="8" applyNumberFormat="1" applyFont="1" applyFill="1" applyBorder="1" applyAlignment="1"/>
    <xf numFmtId="167" fontId="25" fillId="2" borderId="45" xfId="6" applyFont="1" applyFill="1" applyBorder="1"/>
    <xf numFmtId="175" fontId="25" fillId="2" borderId="45" xfId="3" applyNumberFormat="1" applyFont="1" applyFill="1" applyBorder="1"/>
    <xf numFmtId="0" fontId="25" fillId="2" borderId="4" xfId="3" applyFont="1" applyFill="1" applyBorder="1" applyAlignment="1">
      <alignment horizontal="left" vertical="top" wrapText="1" indent="1"/>
    </xf>
    <xf numFmtId="175" fontId="25" fillId="2" borderId="45" xfId="8" applyNumberFormat="1" applyFont="1" applyFill="1" applyBorder="1" applyAlignment="1"/>
    <xf numFmtId="175" fontId="4" fillId="2" borderId="45" xfId="3" applyNumberFormat="1" applyFont="1" applyFill="1" applyBorder="1"/>
    <xf numFmtId="175" fontId="14" fillId="2" borderId="33" xfId="8" applyNumberFormat="1" applyFont="1" applyFill="1" applyBorder="1" applyAlignment="1"/>
    <xf numFmtId="175" fontId="12" fillId="2" borderId="33" xfId="8" applyNumberFormat="1" applyFont="1" applyFill="1" applyBorder="1" applyAlignment="1"/>
    <xf numFmtId="175" fontId="12" fillId="2" borderId="33" xfId="3" applyNumberFormat="1" applyFont="1" applyFill="1" applyBorder="1"/>
    <xf numFmtId="0" fontId="12" fillId="2" borderId="4" xfId="3" applyFont="1" applyFill="1" applyBorder="1" applyAlignment="1">
      <alignment horizontal="left" vertical="top" wrapText="1"/>
    </xf>
    <xf numFmtId="0" fontId="12" fillId="2" borderId="0" xfId="3" applyFont="1" applyFill="1" applyAlignment="1">
      <alignment horizontal="left" vertical="top" wrapText="1"/>
    </xf>
    <xf numFmtId="175" fontId="12" fillId="2" borderId="45" xfId="8" applyNumberFormat="1" applyFont="1" applyFill="1" applyBorder="1" applyAlignment="1"/>
    <xf numFmtId="175" fontId="12" fillId="2" borderId="45" xfId="3" applyNumberFormat="1" applyFont="1" applyFill="1" applyBorder="1"/>
    <xf numFmtId="175" fontId="25" fillId="2" borderId="5" xfId="3" applyNumberFormat="1" applyFont="1" applyFill="1" applyBorder="1" applyAlignment="1">
      <alignment horizontal="center"/>
    </xf>
    <xf numFmtId="0" fontId="25" fillId="2" borderId="35" xfId="3" applyFont="1" applyFill="1" applyBorder="1"/>
    <xf numFmtId="164" fontId="25" fillId="2" borderId="35" xfId="3" applyNumberFormat="1" applyFont="1" applyFill="1" applyBorder="1"/>
    <xf numFmtId="0" fontId="25" fillId="2" borderId="6" xfId="3" applyFont="1" applyFill="1" applyBorder="1" applyAlignment="1">
      <alignment vertical="top" wrapText="1"/>
    </xf>
    <xf numFmtId="0" fontId="25" fillId="2" borderId="7" xfId="3" applyFont="1" applyFill="1" applyBorder="1" applyAlignment="1">
      <alignment vertical="top" wrapText="1"/>
    </xf>
    <xf numFmtId="0" fontId="25" fillId="2" borderId="17" xfId="3" applyFont="1" applyFill="1" applyBorder="1" applyAlignment="1">
      <alignment vertical="top" wrapText="1"/>
    </xf>
    <xf numFmtId="0" fontId="25" fillId="2" borderId="18" xfId="3" applyFont="1" applyFill="1" applyBorder="1" applyAlignment="1">
      <alignment vertical="top" wrapText="1"/>
    </xf>
    <xf numFmtId="0" fontId="12" fillId="2" borderId="7" xfId="3" applyFont="1" applyFill="1" applyBorder="1" applyAlignment="1">
      <alignment vertical="top" wrapText="1"/>
    </xf>
    <xf numFmtId="0" fontId="13" fillId="5" borderId="1" xfId="4" applyFont="1" applyFill="1" applyBorder="1" applyAlignment="1">
      <alignment horizontal="center"/>
    </xf>
    <xf numFmtId="0" fontId="13" fillId="5" borderId="2" xfId="4" applyFont="1" applyFill="1" applyBorder="1" applyAlignment="1">
      <alignment horizontal="center"/>
    </xf>
    <xf numFmtId="0" fontId="13" fillId="5" borderId="3" xfId="4" applyFont="1" applyFill="1" applyBorder="1" applyAlignment="1">
      <alignment horizontal="center"/>
    </xf>
    <xf numFmtId="0" fontId="25" fillId="2" borderId="5" xfId="3" applyFont="1" applyFill="1" applyBorder="1" applyAlignment="1">
      <alignment horizontal="left" vertical="top" wrapText="1"/>
    </xf>
    <xf numFmtId="0" fontId="10" fillId="7" borderId="36" xfId="4" applyFont="1" applyFill="1" applyBorder="1" applyAlignment="1">
      <alignment horizontal="center" vertical="center" wrapText="1"/>
    </xf>
    <xf numFmtId="0" fontId="29" fillId="7" borderId="34" xfId="3" applyFont="1" applyFill="1" applyBorder="1" applyAlignment="1">
      <alignment horizontal="center" vertical="center" wrapText="1"/>
    </xf>
    <xf numFmtId="0" fontId="29" fillId="7" borderId="34" xfId="3" applyFont="1" applyFill="1" applyBorder="1" applyAlignment="1">
      <alignment horizontal="center" vertical="center" wrapText="1"/>
    </xf>
    <xf numFmtId="164" fontId="29" fillId="7" borderId="34" xfId="3" applyNumberFormat="1" applyFont="1" applyFill="1" applyBorder="1" applyAlignment="1">
      <alignment horizontal="center" vertical="center" wrapText="1"/>
    </xf>
    <xf numFmtId="0" fontId="29" fillId="7" borderId="37" xfId="3" applyFont="1" applyFill="1" applyBorder="1" applyAlignment="1">
      <alignment horizontal="center" vertical="center" wrapText="1"/>
    </xf>
    <xf numFmtId="0" fontId="4" fillId="9" borderId="36" xfId="3" applyFont="1" applyFill="1" applyBorder="1" applyAlignment="1">
      <alignment horizontal="left" vertical="top" wrapText="1"/>
    </xf>
    <xf numFmtId="0" fontId="4" fillId="2" borderId="34" xfId="3" applyFont="1" applyFill="1" applyBorder="1" applyAlignment="1">
      <alignment horizontal="left" vertical="top" wrapText="1"/>
    </xf>
    <xf numFmtId="0" fontId="4" fillId="2" borderId="34" xfId="3" applyFont="1" applyFill="1" applyBorder="1" applyAlignment="1">
      <alignment horizontal="right" vertical="top" wrapText="1"/>
    </xf>
    <xf numFmtId="164" fontId="4" fillId="2" borderId="34" xfId="8" applyNumberFormat="1" applyFont="1" applyFill="1" applyBorder="1" applyAlignment="1">
      <alignment horizontal="right" vertical="top"/>
    </xf>
    <xf numFmtId="0" fontId="25" fillId="10" borderId="37" xfId="3" applyFont="1" applyFill="1" applyBorder="1" applyAlignment="1">
      <alignment horizontal="center" vertical="top"/>
    </xf>
    <xf numFmtId="0" fontId="4" fillId="9" borderId="36" xfId="11" applyFont="1" applyFill="1" applyBorder="1" applyAlignment="1">
      <alignment horizontal="left" vertical="top" wrapText="1"/>
    </xf>
    <xf numFmtId="0" fontId="4" fillId="2" borderId="34" xfId="11" applyFont="1" applyFill="1" applyBorder="1" applyAlignment="1">
      <alignment horizontal="left" vertical="top" wrapText="1"/>
    </xf>
    <xf numFmtId="0" fontId="4" fillId="2" borderId="34" xfId="11" applyFont="1" applyFill="1" applyBorder="1" applyAlignment="1">
      <alignment horizontal="right" vertical="top" wrapText="1"/>
    </xf>
    <xf numFmtId="0" fontId="5" fillId="3" borderId="0" xfId="3" applyFont="1" applyFill="1" applyAlignment="1">
      <alignment vertical="top" wrapText="1"/>
    </xf>
    <xf numFmtId="0" fontId="4" fillId="2" borderId="34" xfId="3" applyFont="1" applyFill="1" applyBorder="1" applyAlignment="1">
      <alignment horizontal="left" vertical="top"/>
    </xf>
    <xf numFmtId="164" fontId="4" fillId="2" borderId="34" xfId="3" applyNumberFormat="1" applyFont="1" applyFill="1" applyBorder="1" applyAlignment="1">
      <alignment horizontal="right" vertical="top"/>
    </xf>
    <xf numFmtId="164" fontId="4" fillId="2" borderId="34" xfId="3" applyNumberFormat="1" applyFont="1" applyFill="1" applyBorder="1" applyAlignment="1">
      <alignment horizontal="right" vertical="top" wrapText="1"/>
    </xf>
    <xf numFmtId="0" fontId="12" fillId="9" borderId="36" xfId="3" applyFont="1" applyFill="1" applyBorder="1" applyAlignment="1">
      <alignment vertical="center" wrapText="1"/>
    </xf>
    <xf numFmtId="0" fontId="25" fillId="2" borderId="34" xfId="3" applyFont="1" applyFill="1" applyBorder="1" applyAlignment="1">
      <alignment horizontal="left" vertical="center" wrapText="1"/>
    </xf>
    <xf numFmtId="171" fontId="25" fillId="2" borderId="34" xfId="7" applyNumberFormat="1" applyFont="1" applyFill="1" applyBorder="1" applyAlignment="1">
      <alignment horizontal="right" vertical="center" wrapText="1"/>
    </xf>
    <xf numFmtId="171" fontId="25" fillId="3" borderId="34" xfId="3" applyNumberFormat="1" applyFont="1" applyFill="1" applyBorder="1" applyAlignment="1">
      <alignment horizontal="right" vertical="center"/>
    </xf>
    <xf numFmtId="0" fontId="25" fillId="10" borderId="37" xfId="3" applyFont="1" applyFill="1" applyBorder="1" applyAlignment="1">
      <alignment horizontal="center" vertical="center"/>
    </xf>
    <xf numFmtId="10" fontId="5" fillId="3" borderId="0" xfId="2" applyNumberFormat="1" applyFont="1" applyFill="1"/>
    <xf numFmtId="171" fontId="4" fillId="3" borderId="34" xfId="2" applyNumberFormat="1" applyFont="1" applyFill="1" applyBorder="1" applyAlignment="1">
      <alignment vertical="center"/>
    </xf>
    <xf numFmtId="0" fontId="4" fillId="10" borderId="37" xfId="3" applyFont="1" applyFill="1" applyBorder="1" applyAlignment="1">
      <alignment horizontal="center" vertical="center"/>
    </xf>
    <xf numFmtId="171" fontId="25" fillId="3" borderId="34" xfId="7" applyNumberFormat="1" applyFont="1" applyFill="1" applyBorder="1" applyAlignment="1">
      <alignment horizontal="right" vertical="center"/>
    </xf>
    <xf numFmtId="171" fontId="25" fillId="0" borderId="34" xfId="7" applyNumberFormat="1" applyFont="1" applyFill="1" applyBorder="1" applyAlignment="1">
      <alignment horizontal="right" vertical="center"/>
    </xf>
    <xf numFmtId="10" fontId="25" fillId="2" borderId="34" xfId="7" applyNumberFormat="1" applyFont="1" applyFill="1" applyBorder="1" applyAlignment="1">
      <alignment horizontal="right" vertical="center" wrapText="1"/>
    </xf>
    <xf numFmtId="10" fontId="25" fillId="0" borderId="34" xfId="7" applyNumberFormat="1" applyFont="1" applyFill="1" applyBorder="1" applyAlignment="1">
      <alignment horizontal="right" vertical="center"/>
    </xf>
    <xf numFmtId="0" fontId="25" fillId="2" borderId="34" xfId="3" applyFont="1" applyFill="1" applyBorder="1" applyAlignment="1">
      <alignment vertical="center" wrapText="1"/>
    </xf>
    <xf numFmtId="168" fontId="25" fillId="2" borderId="34" xfId="6" applyNumberFormat="1" applyFont="1" applyFill="1" applyBorder="1" applyAlignment="1">
      <alignment horizontal="right" vertical="center" wrapText="1"/>
    </xf>
    <xf numFmtId="170" fontId="25" fillId="0" borderId="34" xfId="1" applyNumberFormat="1" applyFont="1" applyFill="1" applyBorder="1" applyAlignment="1">
      <alignment horizontal="right" vertical="center"/>
    </xf>
    <xf numFmtId="182" fontId="5" fillId="3" borderId="0" xfId="1" applyNumberFormat="1" applyFont="1" applyFill="1"/>
    <xf numFmtId="0" fontId="4" fillId="2" borderId="6" xfId="3" applyFont="1" applyFill="1" applyBorder="1" applyAlignment="1">
      <alignment horizontal="left" wrapText="1"/>
    </xf>
    <xf numFmtId="10" fontId="25" fillId="2" borderId="7" xfId="7" applyNumberFormat="1" applyFont="1" applyFill="1" applyBorder="1" applyAlignment="1">
      <alignment horizontal="right" vertical="top" wrapText="1"/>
    </xf>
    <xf numFmtId="10" fontId="25" fillId="2" borderId="7" xfId="7" applyNumberFormat="1" applyFont="1" applyFill="1" applyBorder="1" applyAlignment="1">
      <alignment horizontal="right" vertical="top"/>
    </xf>
    <xf numFmtId="0" fontId="25" fillId="2" borderId="8" xfId="3" applyFont="1" applyFill="1" applyBorder="1" applyAlignment="1">
      <alignment horizontal="center" vertical="top"/>
    </xf>
    <xf numFmtId="0" fontId="25" fillId="2" borderId="0" xfId="3" applyFont="1" applyFill="1" applyAlignment="1">
      <alignment vertical="top" wrapText="1"/>
    </xf>
    <xf numFmtId="0" fontId="12" fillId="2" borderId="0" xfId="3" applyFont="1" applyFill="1" applyAlignment="1">
      <alignment vertical="top" wrapText="1"/>
    </xf>
    <xf numFmtId="164" fontId="12" fillId="2" borderId="0" xfId="3" applyNumberFormat="1" applyFont="1" applyFill="1" applyAlignment="1">
      <alignment vertical="top" wrapText="1"/>
    </xf>
    <xf numFmtId="0" fontId="14" fillId="11" borderId="1" xfId="12" applyFont="1" applyFill="1" applyBorder="1" applyAlignment="1">
      <alignment horizontal="center" vertical="center" wrapText="1"/>
    </xf>
    <xf numFmtId="0" fontId="14" fillId="11" borderId="21" xfId="12" applyFont="1" applyFill="1" applyBorder="1" applyAlignment="1">
      <alignment horizontal="center" vertical="center" wrapText="1"/>
    </xf>
    <xf numFmtId="0" fontId="39" fillId="2" borderId="5" xfId="3" applyFont="1" applyFill="1" applyBorder="1" applyAlignment="1">
      <alignment horizontal="center" vertical="center" wrapText="1"/>
    </xf>
    <xf numFmtId="0" fontId="4" fillId="2" borderId="45" xfId="3" applyFont="1" applyFill="1" applyBorder="1"/>
    <xf numFmtId="171" fontId="25" fillId="2" borderId="45" xfId="2" applyNumberFormat="1" applyFont="1" applyFill="1" applyBorder="1" applyAlignment="1">
      <alignment vertical="top" wrapText="1"/>
    </xf>
    <xf numFmtId="168" fontId="25" fillId="2" borderId="45" xfId="6" applyNumberFormat="1" applyFont="1" applyFill="1" applyBorder="1" applyAlignment="1">
      <alignment vertical="top" wrapText="1"/>
    </xf>
    <xf numFmtId="9" fontId="5" fillId="3" borderId="0" xfId="3" applyNumberFormat="1" applyFont="1" applyFill="1"/>
    <xf numFmtId="1" fontId="4" fillId="2" borderId="45" xfId="3" applyNumberFormat="1" applyFont="1" applyFill="1" applyBorder="1"/>
    <xf numFmtId="2" fontId="38" fillId="9" borderId="1" xfId="12" applyNumberFormat="1" applyFont="1" applyFill="1" applyBorder="1" applyAlignment="1">
      <alignment vertical="center"/>
    </xf>
    <xf numFmtId="168" fontId="38" fillId="9" borderId="21" xfId="13" applyNumberFormat="1" applyFont="1" applyFill="1" applyBorder="1" applyAlignment="1">
      <alignment horizontal="right" vertical="center"/>
    </xf>
    <xf numFmtId="10" fontId="38" fillId="9" borderId="21" xfId="10" applyNumberFormat="1" applyFont="1" applyFill="1" applyBorder="1" applyAlignment="1">
      <alignment horizontal="right" vertical="center"/>
    </xf>
    <xf numFmtId="3" fontId="38" fillId="9" borderId="21" xfId="12" applyNumberFormat="1" applyFont="1" applyFill="1" applyBorder="1" applyAlignment="1">
      <alignment horizontal="right" vertical="center"/>
    </xf>
    <xf numFmtId="10" fontId="38" fillId="9" borderId="21" xfId="12" applyNumberFormat="1" applyFont="1" applyFill="1" applyBorder="1" applyAlignment="1">
      <alignment horizontal="right" vertical="center"/>
    </xf>
    <xf numFmtId="0" fontId="12" fillId="6" borderId="21" xfId="3" applyFont="1" applyFill="1" applyBorder="1" applyAlignment="1">
      <alignment horizontal="center" vertical="center" wrapText="1"/>
    </xf>
    <xf numFmtId="168" fontId="4" fillId="2" borderId="45" xfId="3" applyNumberFormat="1" applyFont="1" applyFill="1" applyBorder="1"/>
    <xf numFmtId="171" fontId="25" fillId="2" borderId="45" xfId="2" applyNumberFormat="1" applyFont="1" applyFill="1" applyBorder="1" applyAlignment="1">
      <alignment wrapText="1"/>
    </xf>
    <xf numFmtId="168" fontId="25" fillId="2" borderId="45" xfId="6" applyNumberFormat="1" applyFont="1" applyFill="1" applyBorder="1" applyAlignment="1">
      <alignment wrapText="1"/>
    </xf>
    <xf numFmtId="0" fontId="4" fillId="2" borderId="35" xfId="3" applyFont="1" applyFill="1" applyBorder="1"/>
    <xf numFmtId="2" fontId="38" fillId="9" borderId="21" xfId="12" applyNumberFormat="1" applyFont="1" applyFill="1" applyBorder="1" applyAlignment="1">
      <alignment vertical="center"/>
    </xf>
    <xf numFmtId="170" fontId="4" fillId="2" borderId="45" xfId="1" applyNumberFormat="1" applyFont="1" applyFill="1" applyBorder="1"/>
    <xf numFmtId="170" fontId="25" fillId="2" borderId="45" xfId="1" applyNumberFormat="1" applyFont="1" applyFill="1" applyBorder="1" applyAlignment="1">
      <alignment vertical="top" wrapText="1"/>
    </xf>
    <xf numFmtId="164" fontId="12" fillId="2" borderId="7" xfId="3" applyNumberFormat="1" applyFont="1" applyFill="1" applyBorder="1" applyAlignment="1">
      <alignment vertical="top" wrapText="1"/>
    </xf>
    <xf numFmtId="0" fontId="4" fillId="0" borderId="0" xfId="3" applyFont="1"/>
    <xf numFmtId="164" fontId="12" fillId="6" borderId="21" xfId="3" applyNumberFormat="1" applyFont="1" applyFill="1" applyBorder="1" applyAlignment="1">
      <alignment horizontal="center" vertical="center" wrapText="1"/>
    </xf>
    <xf numFmtId="0" fontId="4" fillId="2" borderId="5" xfId="3" applyFont="1" applyFill="1" applyBorder="1" applyAlignment="1">
      <alignment horizontal="center" vertical="top" wrapText="1"/>
    </xf>
    <xf numFmtId="0" fontId="25" fillId="3" borderId="45" xfId="3" applyFont="1" applyFill="1" applyBorder="1" applyAlignment="1">
      <alignment horizontal="left" vertical="top" wrapText="1"/>
    </xf>
    <xf numFmtId="3" fontId="25" fillId="3" borderId="45" xfId="3" applyNumberFormat="1" applyFont="1" applyFill="1" applyBorder="1" applyAlignment="1">
      <alignment horizontal="right" vertical="center"/>
    </xf>
    <xf numFmtId="168" fontId="25" fillId="3" borderId="45" xfId="6" applyNumberFormat="1" applyFont="1" applyFill="1" applyBorder="1" applyAlignment="1">
      <alignment horizontal="right" vertical="center"/>
    </xf>
    <xf numFmtId="183" fontId="5" fillId="3" borderId="0" xfId="3" applyNumberFormat="1" applyFont="1" applyFill="1"/>
    <xf numFmtId="0" fontId="4" fillId="0" borderId="5" xfId="3" applyFont="1" applyBorder="1" applyAlignment="1">
      <alignment horizontal="center" vertical="top" wrapText="1"/>
    </xf>
    <xf numFmtId="0" fontId="12" fillId="6" borderId="3" xfId="3" applyFont="1" applyFill="1" applyBorder="1" applyAlignment="1">
      <alignment horizontal="center" vertical="center" wrapText="1"/>
    </xf>
    <xf numFmtId="168" fontId="4" fillId="3" borderId="45" xfId="13" applyNumberFormat="1" applyFont="1" applyFill="1" applyBorder="1"/>
    <xf numFmtId="171" fontId="40" fillId="3" borderId="0" xfId="2" applyNumberFormat="1" applyFont="1" applyFill="1" applyBorder="1" applyAlignment="1">
      <alignment vertical="center"/>
    </xf>
    <xf numFmtId="3" fontId="40" fillId="3" borderId="45" xfId="12" applyNumberFormat="1" applyFont="1" applyFill="1" applyBorder="1" applyAlignment="1">
      <alignment horizontal="right" vertical="center"/>
    </xf>
    <xf numFmtId="171" fontId="40" fillId="3" borderId="5" xfId="2" applyNumberFormat="1" applyFont="1" applyFill="1" applyBorder="1" applyAlignment="1">
      <alignment vertical="center"/>
    </xf>
    <xf numFmtId="10" fontId="23" fillId="3" borderId="0" xfId="3" applyNumberFormat="1" applyFont="1" applyFill="1"/>
    <xf numFmtId="171" fontId="38" fillId="9" borderId="21" xfId="2" applyNumberFormat="1" applyFont="1" applyFill="1" applyBorder="1" applyAlignment="1">
      <alignment horizontal="right" vertical="center"/>
    </xf>
    <xf numFmtId="171" fontId="38" fillId="9" borderId="3" xfId="2" applyNumberFormat="1" applyFont="1" applyFill="1" applyBorder="1" applyAlignment="1">
      <alignment horizontal="right" vertical="center"/>
    </xf>
    <xf numFmtId="0" fontId="41" fillId="3" borderId="4" xfId="3" applyFont="1" applyFill="1" applyBorder="1"/>
    <xf numFmtId="0" fontId="41" fillId="3" borderId="0" xfId="3" applyFont="1" applyFill="1"/>
    <xf numFmtId="167" fontId="42" fillId="3" borderId="0" xfId="6" applyFont="1" applyFill="1" applyBorder="1"/>
    <xf numFmtId="164" fontId="4" fillId="2" borderId="5" xfId="3" applyNumberFormat="1" applyFont="1" applyFill="1" applyBorder="1"/>
    <xf numFmtId="0" fontId="5" fillId="3" borderId="0" xfId="3" applyFont="1" applyFill="1" applyAlignment="1">
      <alignment horizontal="center"/>
    </xf>
    <xf numFmtId="0" fontId="26" fillId="12" borderId="4" xfId="3" applyFont="1" applyFill="1" applyBorder="1"/>
    <xf numFmtId="0" fontId="26" fillId="12" borderId="0" xfId="3" applyFont="1" applyFill="1"/>
    <xf numFmtId="167" fontId="25" fillId="12" borderId="0" xfId="6" applyFont="1" applyFill="1" applyBorder="1"/>
    <xf numFmtId="0" fontId="4" fillId="12" borderId="0" xfId="3" applyFont="1" applyFill="1"/>
    <xf numFmtId="170" fontId="14" fillId="12" borderId="5" xfId="1" applyNumberFormat="1" applyFont="1" applyFill="1" applyBorder="1"/>
    <xf numFmtId="170" fontId="5" fillId="3" borderId="0" xfId="3" applyNumberFormat="1" applyFont="1" applyFill="1" applyAlignment="1">
      <alignment horizontal="center"/>
    </xf>
    <xf numFmtId="0" fontId="26" fillId="3" borderId="4" xfId="3" applyFont="1" applyFill="1" applyBorder="1"/>
    <xf numFmtId="0" fontId="26" fillId="3" borderId="0" xfId="3" applyFont="1" applyFill="1"/>
    <xf numFmtId="167" fontId="25" fillId="3" borderId="0" xfId="6" applyFont="1" applyFill="1" applyBorder="1"/>
    <xf numFmtId="0" fontId="12" fillId="3" borderId="4" xfId="3" applyFont="1" applyFill="1" applyBorder="1"/>
    <xf numFmtId="170" fontId="14" fillId="2" borderId="0" xfId="1" applyNumberFormat="1" applyFont="1" applyFill="1"/>
    <xf numFmtId="170" fontId="14" fillId="2" borderId="5" xfId="1" applyNumberFormat="1" applyFont="1" applyFill="1" applyBorder="1"/>
    <xf numFmtId="0" fontId="25" fillId="3" borderId="4" xfId="3" applyFont="1" applyFill="1" applyBorder="1"/>
    <xf numFmtId="170" fontId="4" fillId="2" borderId="46" xfId="1" applyNumberFormat="1" applyFont="1" applyFill="1" applyBorder="1"/>
    <xf numFmtId="170" fontId="4" fillId="2" borderId="5" xfId="1" applyNumberFormat="1" applyFont="1" applyFill="1" applyBorder="1"/>
    <xf numFmtId="170" fontId="4" fillId="2" borderId="42" xfId="1" applyNumberFormat="1" applyFont="1" applyFill="1" applyBorder="1"/>
    <xf numFmtId="170" fontId="4" fillId="2" borderId="0" xfId="1" applyNumberFormat="1" applyFont="1" applyFill="1"/>
    <xf numFmtId="170" fontId="4" fillId="2" borderId="47" xfId="1" applyNumberFormat="1" applyFont="1" applyFill="1" applyBorder="1"/>
    <xf numFmtId="170" fontId="4" fillId="12" borderId="0" xfId="1" applyNumberFormat="1" applyFont="1" applyFill="1"/>
    <xf numFmtId="0" fontId="26" fillId="3" borderId="4" xfId="3" applyFont="1" applyFill="1" applyBorder="1" applyAlignment="1">
      <alignment horizontal="justify"/>
    </xf>
    <xf numFmtId="0" fontId="26" fillId="3" borderId="0" xfId="3" applyFont="1" applyFill="1" applyAlignment="1">
      <alignment horizontal="justify"/>
    </xf>
    <xf numFmtId="167" fontId="25" fillId="3" borderId="0" xfId="6" applyFont="1" applyFill="1" applyBorder="1" applyAlignment="1">
      <alignment horizontal="justify"/>
    </xf>
    <xf numFmtId="0" fontId="4" fillId="3" borderId="0" xfId="3" applyFont="1" applyFill="1" applyAlignment="1">
      <alignment horizontal="justify"/>
    </xf>
    <xf numFmtId="0" fontId="25" fillId="3" borderId="4" xfId="3" applyFont="1" applyFill="1" applyBorder="1" applyAlignment="1">
      <alignment horizontal="justify"/>
    </xf>
    <xf numFmtId="0" fontId="12" fillId="3" borderId="4" xfId="3" applyFont="1" applyFill="1" applyBorder="1" applyAlignment="1">
      <alignment horizontal="justify"/>
    </xf>
    <xf numFmtId="0" fontId="25" fillId="3" borderId="4" xfId="3" applyFont="1" applyFill="1" applyBorder="1" applyAlignment="1">
      <alignment horizontal="left"/>
    </xf>
    <xf numFmtId="0" fontId="25" fillId="3" borderId="0" xfId="3" applyFont="1" applyFill="1" applyAlignment="1">
      <alignment horizontal="left"/>
    </xf>
    <xf numFmtId="0" fontId="25" fillId="3" borderId="48" xfId="3" applyFont="1" applyFill="1" applyBorder="1" applyAlignment="1">
      <alignment horizontal="left"/>
    </xf>
    <xf numFmtId="170" fontId="4" fillId="0" borderId="47" xfId="1" applyNumberFormat="1" applyFont="1" applyFill="1" applyBorder="1"/>
    <xf numFmtId="170" fontId="4" fillId="3" borderId="47" xfId="1" applyNumberFormat="1" applyFont="1" applyFill="1" applyBorder="1"/>
    <xf numFmtId="170" fontId="4" fillId="3" borderId="42" xfId="1" applyNumberFormat="1" applyFont="1" applyFill="1" applyBorder="1"/>
    <xf numFmtId="170" fontId="4" fillId="3" borderId="0" xfId="1" applyNumberFormat="1" applyFont="1" applyFill="1"/>
    <xf numFmtId="170" fontId="14" fillId="3" borderId="0" xfId="1" applyNumberFormat="1" applyFont="1" applyFill="1"/>
    <xf numFmtId="0" fontId="25" fillId="3" borderId="4" xfId="3" applyFont="1" applyFill="1" applyBorder="1" applyAlignment="1">
      <alignment horizontal="justify" vertical="center" wrapText="1"/>
    </xf>
    <xf numFmtId="0" fontId="25" fillId="3" borderId="0" xfId="3" applyFont="1" applyFill="1" applyAlignment="1">
      <alignment horizontal="justify" vertical="center" wrapText="1"/>
    </xf>
    <xf numFmtId="0" fontId="25" fillId="3" borderId="48" xfId="3" applyFont="1" applyFill="1" applyBorder="1" applyAlignment="1">
      <alignment horizontal="justify" vertical="center" wrapText="1"/>
    </xf>
    <xf numFmtId="170" fontId="4" fillId="3" borderId="34" xfId="1" applyNumberFormat="1" applyFont="1" applyFill="1" applyBorder="1" applyAlignment="1">
      <alignment vertical="center"/>
    </xf>
    <xf numFmtId="170" fontId="4" fillId="2" borderId="5" xfId="1" applyNumberFormat="1" applyFont="1" applyFill="1" applyBorder="1" applyAlignment="1">
      <alignment vertical="center"/>
    </xf>
    <xf numFmtId="0" fontId="5" fillId="3" borderId="0" xfId="3" applyFont="1" applyFill="1" applyAlignment="1">
      <alignment horizontal="center" vertical="center"/>
    </xf>
    <xf numFmtId="170" fontId="14" fillId="3" borderId="0" xfId="1" applyNumberFormat="1" applyFont="1" applyFill="1" applyAlignment="1">
      <alignment vertical="center"/>
    </xf>
    <xf numFmtId="170" fontId="4" fillId="3" borderId="46" xfId="1" applyNumberFormat="1" applyFont="1" applyFill="1" applyBorder="1" applyAlignment="1">
      <alignment vertical="center"/>
    </xf>
    <xf numFmtId="170" fontId="4" fillId="3" borderId="42" xfId="1" applyNumberFormat="1" applyFont="1" applyFill="1" applyBorder="1" applyAlignment="1">
      <alignment vertical="center"/>
    </xf>
    <xf numFmtId="170" fontId="4" fillId="3" borderId="0" xfId="1" applyNumberFormat="1" applyFont="1" applyFill="1" applyAlignment="1">
      <alignment vertical="center"/>
    </xf>
    <xf numFmtId="0" fontId="12" fillId="3" borderId="4" xfId="3" applyFont="1" applyFill="1" applyBorder="1" applyAlignment="1">
      <alignment horizontal="left"/>
    </xf>
    <xf numFmtId="0" fontId="12" fillId="3" borderId="0" xfId="3" applyFont="1" applyFill="1" applyAlignment="1">
      <alignment horizontal="left"/>
    </xf>
    <xf numFmtId="170" fontId="4" fillId="3" borderId="47" xfId="1" applyNumberFormat="1" applyFont="1" applyFill="1" applyBorder="1" applyAlignment="1">
      <alignment vertical="center"/>
    </xf>
    <xf numFmtId="170" fontId="4" fillId="2" borderId="46" xfId="1" applyNumberFormat="1" applyFont="1" applyFill="1" applyBorder="1" applyAlignment="1">
      <alignment vertical="center"/>
    </xf>
    <xf numFmtId="170" fontId="4" fillId="2" borderId="47" xfId="1" applyNumberFormat="1" applyFont="1" applyFill="1" applyBorder="1" applyAlignment="1">
      <alignment vertical="center"/>
    </xf>
    <xf numFmtId="170" fontId="4" fillId="2" borderId="42" xfId="1" applyNumberFormat="1" applyFont="1" applyFill="1" applyBorder="1" applyAlignment="1">
      <alignment vertical="center"/>
    </xf>
    <xf numFmtId="0" fontId="25" fillId="3" borderId="0" xfId="3" applyFont="1" applyFill="1" applyAlignment="1">
      <alignment horizontal="justify"/>
    </xf>
    <xf numFmtId="170" fontId="4" fillId="2" borderId="0" xfId="1" applyNumberFormat="1" applyFont="1" applyFill="1" applyAlignment="1">
      <alignment vertical="center"/>
    </xf>
    <xf numFmtId="170" fontId="14" fillId="2" borderId="0" xfId="1" applyNumberFormat="1" applyFont="1" applyFill="1" applyAlignment="1">
      <alignment vertical="center"/>
    </xf>
    <xf numFmtId="0" fontId="25" fillId="3" borderId="4" xfId="3" applyFont="1" applyFill="1" applyBorder="1" applyAlignment="1">
      <alignment horizontal="justify" wrapText="1"/>
    </xf>
    <xf numFmtId="0" fontId="25" fillId="3" borderId="0" xfId="3" applyFont="1" applyFill="1" applyAlignment="1">
      <alignment horizontal="justify" wrapText="1"/>
    </xf>
    <xf numFmtId="0" fontId="25" fillId="3" borderId="48" xfId="3" applyFont="1" applyFill="1" applyBorder="1" applyAlignment="1">
      <alignment horizontal="justify" wrapText="1"/>
    </xf>
    <xf numFmtId="170" fontId="4" fillId="2" borderId="34" xfId="1" applyNumberFormat="1" applyFont="1" applyFill="1" applyBorder="1" applyAlignment="1">
      <alignment horizontal="center" vertical="center"/>
    </xf>
    <xf numFmtId="0" fontId="42" fillId="3" borderId="4" xfId="3" applyFont="1" applyFill="1" applyBorder="1"/>
    <xf numFmtId="0" fontId="42" fillId="3" borderId="0" xfId="3" applyFont="1" applyFill="1"/>
    <xf numFmtId="172" fontId="42" fillId="3" borderId="0" xfId="8" applyFont="1" applyFill="1" applyBorder="1"/>
    <xf numFmtId="0" fontId="6" fillId="2" borderId="0" xfId="3" applyFont="1" applyFill="1"/>
    <xf numFmtId="0" fontId="6" fillId="2" borderId="5" xfId="3" applyFont="1" applyFill="1" applyBorder="1"/>
    <xf numFmtId="164" fontId="5" fillId="3" borderId="0" xfId="3" applyNumberFormat="1" applyFont="1" applyFill="1"/>
    <xf numFmtId="0" fontId="12" fillId="12" borderId="4" xfId="3" applyFont="1" applyFill="1" applyBorder="1"/>
    <xf numFmtId="0" fontId="42" fillId="12" borderId="0" xfId="3" applyFont="1" applyFill="1"/>
    <xf numFmtId="172" fontId="42" fillId="12" borderId="0" xfId="8" applyFont="1" applyFill="1" applyBorder="1"/>
    <xf numFmtId="0" fontId="6" fillId="12" borderId="0" xfId="3" applyFont="1" applyFill="1"/>
    <xf numFmtId="170" fontId="14" fillId="12" borderId="5" xfId="3" applyNumberFormat="1" applyFont="1" applyFill="1" applyBorder="1"/>
    <xf numFmtId="0" fontId="12" fillId="3" borderId="4" xfId="3" applyFont="1" applyFill="1" applyBorder="1" applyAlignment="1">
      <alignment horizontal="center"/>
    </xf>
    <xf numFmtId="0" fontId="12" fillId="3" borderId="0" xfId="3" applyFont="1" applyFill="1" applyAlignment="1">
      <alignment horizontal="center"/>
    </xf>
    <xf numFmtId="0" fontId="12" fillId="3" borderId="5" xfId="3" applyFont="1" applyFill="1" applyBorder="1" applyAlignment="1">
      <alignment horizontal="center"/>
    </xf>
    <xf numFmtId="0" fontId="12" fillId="12" borderId="4" xfId="3" applyFont="1" applyFill="1" applyBorder="1" applyAlignment="1">
      <alignment horizontal="left"/>
    </xf>
    <xf numFmtId="0" fontId="12" fillId="12" borderId="0" xfId="3" applyFont="1" applyFill="1" applyAlignment="1">
      <alignment horizontal="center"/>
    </xf>
    <xf numFmtId="170" fontId="12" fillId="12" borderId="5" xfId="3" applyNumberFormat="1" applyFont="1" applyFill="1" applyBorder="1" applyAlignment="1">
      <alignment horizontal="center"/>
    </xf>
    <xf numFmtId="0" fontId="12" fillId="2" borderId="4" xfId="3" applyFont="1" applyFill="1" applyBorder="1" applyAlignment="1">
      <alignment horizontal="justify" vertical="center" wrapText="1"/>
    </xf>
    <xf numFmtId="0" fontId="12" fillId="2" borderId="0" xfId="3" applyFont="1" applyFill="1" applyAlignment="1">
      <alignment horizontal="justify" vertical="center" wrapText="1"/>
    </xf>
    <xf numFmtId="0" fontId="12" fillId="2" borderId="0" xfId="3" applyFont="1" applyFill="1" applyAlignment="1">
      <alignment vertical="center" wrapText="1"/>
    </xf>
    <xf numFmtId="170" fontId="12" fillId="2" borderId="5" xfId="1" applyNumberFormat="1" applyFont="1" applyFill="1" applyBorder="1" applyAlignment="1">
      <alignment horizontal="center" vertical="center"/>
    </xf>
    <xf numFmtId="168" fontId="12" fillId="2" borderId="5" xfId="1" applyNumberFormat="1" applyFont="1" applyFill="1" applyBorder="1" applyAlignment="1">
      <alignment horizontal="center" vertical="center"/>
    </xf>
    <xf numFmtId="0" fontId="25" fillId="2" borderId="4" xfId="3" applyFont="1" applyFill="1" applyBorder="1" applyAlignment="1">
      <alignment horizontal="justify" vertical="center" wrapText="1"/>
    </xf>
    <xf numFmtId="0" fontId="25" fillId="2" borderId="0" xfId="3" applyFont="1" applyFill="1" applyAlignment="1">
      <alignment horizontal="justify" vertical="center" wrapText="1"/>
    </xf>
    <xf numFmtId="168" fontId="4" fillId="2" borderId="9" xfId="1" applyNumberFormat="1" applyFont="1" applyFill="1" applyBorder="1" applyAlignment="1">
      <alignment horizontal="center" vertical="center"/>
    </xf>
    <xf numFmtId="168" fontId="4" fillId="2" borderId="10" xfId="1" applyNumberFormat="1" applyFont="1" applyFill="1" applyBorder="1" applyAlignment="1">
      <alignment horizontal="center" vertical="center"/>
    </xf>
    <xf numFmtId="168" fontId="4" fillId="2" borderId="11" xfId="1" applyNumberFormat="1" applyFont="1" applyFill="1" applyBorder="1" applyAlignment="1">
      <alignment horizontal="center" vertical="center"/>
    </xf>
    <xf numFmtId="168" fontId="14" fillId="2" borderId="5" xfId="1" applyNumberFormat="1" applyFont="1" applyFill="1" applyBorder="1" applyAlignment="1">
      <alignment horizontal="center" vertical="center"/>
    </xf>
    <xf numFmtId="167" fontId="5" fillId="3" borderId="0" xfId="3" applyNumberFormat="1" applyFont="1" applyFill="1"/>
    <xf numFmtId="0" fontId="43" fillId="2" borderId="4" xfId="3" applyFont="1" applyFill="1" applyBorder="1" applyAlignment="1">
      <alignment horizontal="left" vertical="center" wrapText="1"/>
    </xf>
    <xf numFmtId="0" fontId="43" fillId="2" borderId="0" xfId="3" applyFont="1" applyFill="1" applyAlignment="1">
      <alignment horizontal="left" vertical="center" wrapText="1"/>
    </xf>
    <xf numFmtId="0" fontId="43" fillId="2" borderId="5" xfId="3" applyFont="1" applyFill="1" applyBorder="1" applyAlignment="1">
      <alignment horizontal="left" vertical="center" wrapText="1"/>
    </xf>
    <xf numFmtId="0" fontId="12" fillId="2" borderId="6" xfId="3" applyFont="1" applyFill="1" applyBorder="1" applyAlignment="1">
      <alignment vertical="center" wrapText="1"/>
    </xf>
    <xf numFmtId="0" fontId="12" fillId="2" borderId="7" xfId="3" applyFont="1" applyFill="1" applyBorder="1" applyAlignment="1">
      <alignment vertical="center" wrapText="1"/>
    </xf>
    <xf numFmtId="172" fontId="25" fillId="2" borderId="0" xfId="8" applyFont="1" applyFill="1" applyBorder="1"/>
    <xf numFmtId="0" fontId="12" fillId="2" borderId="0" xfId="3" applyFont="1" applyFill="1" applyAlignment="1">
      <alignment horizontal="right"/>
    </xf>
    <xf numFmtId="0" fontId="12" fillId="2" borderId="5" xfId="3" applyFont="1" applyFill="1" applyBorder="1" applyAlignment="1">
      <alignment horizontal="right"/>
    </xf>
    <xf numFmtId="0" fontId="4" fillId="2" borderId="0" xfId="3" applyFont="1" applyFill="1" applyAlignment="1">
      <alignment horizontal="center" vertical="center"/>
    </xf>
    <xf numFmtId="0" fontId="25" fillId="3" borderId="4" xfId="3" applyFont="1" applyFill="1" applyBorder="1" applyAlignment="1">
      <alignment horizontal="left" vertical="justify" wrapText="1"/>
    </xf>
    <xf numFmtId="0" fontId="25" fillId="3" borderId="0" xfId="3" applyFont="1" applyFill="1" applyAlignment="1">
      <alignment horizontal="left" vertical="justify" wrapText="1"/>
    </xf>
    <xf numFmtId="168" fontId="25" fillId="3" borderId="0" xfId="1" applyNumberFormat="1" applyFont="1" applyFill="1" applyBorder="1" applyAlignment="1">
      <alignment vertical="center" wrapText="1"/>
    </xf>
    <xf numFmtId="168" fontId="12" fillId="3" borderId="5" xfId="1" applyNumberFormat="1" applyFont="1" applyFill="1" applyBorder="1" applyAlignment="1">
      <alignment vertical="center" wrapText="1"/>
    </xf>
    <xf numFmtId="167" fontId="44" fillId="3" borderId="0" xfId="6" applyFont="1" applyFill="1" applyBorder="1" applyAlignment="1">
      <alignment horizontal="right" vertical="center" wrapText="1"/>
    </xf>
    <xf numFmtId="0" fontId="25" fillId="3" borderId="4" xfId="3" applyFont="1" applyFill="1" applyBorder="1" applyAlignment="1">
      <alignment horizontal="left" vertical="justify" wrapText="1"/>
    </xf>
    <xf numFmtId="0" fontId="25" fillId="3" borderId="0" xfId="3" applyFont="1" applyFill="1" applyAlignment="1">
      <alignment horizontal="left" vertical="justify" wrapText="1"/>
    </xf>
    <xf numFmtId="168" fontId="25" fillId="3" borderId="0" xfId="1" applyNumberFormat="1" applyFont="1" applyFill="1" applyBorder="1" applyAlignment="1">
      <alignment horizontal="left" vertical="center"/>
    </xf>
    <xf numFmtId="168" fontId="25" fillId="3" borderId="0" xfId="1" applyNumberFormat="1" applyFont="1" applyFill="1" applyBorder="1" applyAlignment="1">
      <alignment vertical="center"/>
    </xf>
    <xf numFmtId="168" fontId="12" fillId="2" borderId="5" xfId="1" applyNumberFormat="1" applyFont="1" applyFill="1" applyBorder="1" applyAlignment="1">
      <alignment vertical="center"/>
    </xf>
    <xf numFmtId="168" fontId="6" fillId="3" borderId="0" xfId="1" applyNumberFormat="1" applyFont="1" applyFill="1" applyBorder="1" applyAlignment="1">
      <alignment vertical="center"/>
    </xf>
    <xf numFmtId="167" fontId="44" fillId="3" borderId="0" xfId="6" applyFont="1" applyFill="1" applyBorder="1" applyAlignment="1" applyProtection="1">
      <alignment vertical="center"/>
    </xf>
    <xf numFmtId="0" fontId="4" fillId="2" borderId="0" xfId="3" applyFont="1" applyFill="1" applyAlignment="1">
      <alignment horizontal="center" vertical="center"/>
    </xf>
    <xf numFmtId="0" fontId="25" fillId="3" borderId="4" xfId="3" applyFont="1" applyFill="1" applyBorder="1" applyAlignment="1">
      <alignment horizontal="left" vertical="center" wrapText="1"/>
    </xf>
    <xf numFmtId="0" fontId="25" fillId="3" borderId="0" xfId="3" applyFont="1" applyFill="1" applyAlignment="1">
      <alignment horizontal="left" vertical="center" wrapText="1"/>
    </xf>
    <xf numFmtId="172" fontId="25" fillId="3" borderId="0" xfId="8" applyFont="1" applyFill="1" applyBorder="1" applyAlignment="1">
      <alignment horizontal="left" vertical="center"/>
    </xf>
    <xf numFmtId="168" fontId="25" fillId="3" borderId="34" xfId="1" applyNumberFormat="1" applyFont="1" applyFill="1" applyBorder="1" applyAlignment="1">
      <alignment horizontal="left" vertical="center"/>
    </xf>
    <xf numFmtId="168" fontId="25" fillId="3" borderId="34" xfId="1" applyNumberFormat="1" applyFont="1" applyFill="1" applyBorder="1" applyAlignment="1">
      <alignment vertical="center"/>
    </xf>
    <xf numFmtId="0" fontId="25" fillId="3" borderId="0" xfId="3" applyFont="1" applyFill="1" applyAlignment="1">
      <alignment vertical="center" wrapText="1"/>
    </xf>
    <xf numFmtId="168" fontId="25" fillId="3" borderId="34" xfId="1" applyNumberFormat="1" applyFont="1" applyFill="1" applyBorder="1" applyAlignment="1">
      <alignment vertical="center" wrapText="1"/>
    </xf>
    <xf numFmtId="168" fontId="25" fillId="3" borderId="34" xfId="1" applyNumberFormat="1" applyFont="1" applyFill="1" applyBorder="1" applyAlignment="1">
      <alignment horizontal="center" vertical="center"/>
    </xf>
    <xf numFmtId="168" fontId="42" fillId="3" borderId="0" xfId="1" applyNumberFormat="1" applyFont="1" applyFill="1" applyBorder="1" applyAlignment="1">
      <alignment vertical="center"/>
    </xf>
    <xf numFmtId="0" fontId="25" fillId="3" borderId="4" xfId="3" applyFont="1" applyFill="1" applyBorder="1" applyAlignment="1">
      <alignment horizontal="left" vertical="center" wrapText="1"/>
    </xf>
    <xf numFmtId="0" fontId="25" fillId="3" borderId="0" xfId="3" applyFont="1" applyFill="1" applyAlignment="1">
      <alignment horizontal="left" vertical="center" wrapText="1"/>
    </xf>
    <xf numFmtId="0" fontId="43" fillId="3" borderId="4" xfId="3" applyFont="1" applyFill="1" applyBorder="1" applyAlignment="1">
      <alignment horizontal="left" vertical="center" wrapText="1"/>
    </xf>
    <xf numFmtId="0" fontId="43" fillId="3" borderId="0" xfId="3" applyFont="1" applyFill="1" applyAlignment="1">
      <alignment horizontal="left" vertical="center" wrapText="1"/>
    </xf>
    <xf numFmtId="168" fontId="25" fillId="2" borderId="5" xfId="1" applyNumberFormat="1" applyFont="1" applyFill="1" applyBorder="1" applyAlignment="1">
      <alignment horizontal="center" vertical="center"/>
    </xf>
    <xf numFmtId="0" fontId="12" fillId="8" borderId="4" xfId="3" applyFont="1" applyFill="1" applyBorder="1" applyAlignment="1">
      <alignment horizontal="left" vertical="center" wrapText="1"/>
    </xf>
    <xf numFmtId="0" fontId="12" fillId="8" borderId="0" xfId="3" applyFont="1" applyFill="1" applyAlignment="1">
      <alignment horizontal="left" vertical="center" wrapText="1"/>
    </xf>
    <xf numFmtId="172" fontId="12" fillId="8" borderId="0" xfId="8" applyFont="1" applyFill="1" applyBorder="1" applyAlignment="1">
      <alignment horizontal="left" vertical="center"/>
    </xf>
    <xf numFmtId="168" fontId="12" fillId="8" borderId="0" xfId="1" applyNumberFormat="1" applyFont="1" applyFill="1" applyBorder="1" applyAlignment="1">
      <alignment horizontal="left" vertical="center"/>
    </xf>
    <xf numFmtId="168" fontId="12" fillId="8" borderId="0" xfId="1" applyNumberFormat="1" applyFont="1" applyFill="1" applyBorder="1" applyAlignment="1">
      <alignment vertical="center"/>
    </xf>
    <xf numFmtId="168" fontId="12" fillId="8" borderId="5" xfId="1" applyNumberFormat="1" applyFont="1" applyFill="1" applyBorder="1" applyAlignment="1">
      <alignment horizontal="center" vertical="center"/>
    </xf>
    <xf numFmtId="0" fontId="12" fillId="3" borderId="4" xfId="3" applyFont="1" applyFill="1" applyBorder="1" applyAlignment="1">
      <alignment horizontal="left" vertical="center" wrapText="1"/>
    </xf>
    <xf numFmtId="0" fontId="12" fillId="3" borderId="0" xfId="3" applyFont="1" applyFill="1" applyAlignment="1">
      <alignment horizontal="left" vertical="center" wrapText="1"/>
    </xf>
    <xf numFmtId="168" fontId="12" fillId="3" borderId="0" xfId="1" applyNumberFormat="1" applyFont="1" applyFill="1" applyBorder="1" applyAlignment="1">
      <alignment vertical="center"/>
    </xf>
    <xf numFmtId="168" fontId="45" fillId="3" borderId="0" xfId="1" applyNumberFormat="1" applyFont="1" applyFill="1" applyBorder="1" applyAlignment="1">
      <alignment horizontal="right" vertical="center"/>
    </xf>
    <xf numFmtId="168" fontId="45" fillId="8" borderId="0" xfId="1" applyNumberFormat="1" applyFont="1" applyFill="1" applyBorder="1" applyAlignment="1">
      <alignment horizontal="right" vertical="center"/>
    </xf>
    <xf numFmtId="0" fontId="12" fillId="3" borderId="0" xfId="3" applyFont="1" applyFill="1" applyAlignment="1">
      <alignment vertical="center" wrapText="1"/>
    </xf>
    <xf numFmtId="168" fontId="12" fillId="3" borderId="0" xfId="1" applyNumberFormat="1" applyFont="1" applyFill="1" applyBorder="1" applyAlignment="1">
      <alignment vertical="center" wrapText="1"/>
    </xf>
    <xf numFmtId="0" fontId="12" fillId="8" borderId="0" xfId="3" applyFont="1" applyFill="1" applyAlignment="1">
      <alignment vertical="center" wrapText="1"/>
    </xf>
    <xf numFmtId="168" fontId="12" fillId="8" borderId="0" xfId="1" applyNumberFormat="1" applyFont="1" applyFill="1" applyBorder="1" applyAlignment="1">
      <alignment vertical="center" wrapText="1"/>
    </xf>
    <xf numFmtId="14" fontId="5" fillId="3" borderId="0" xfId="3" applyNumberFormat="1" applyFont="1" applyFill="1"/>
    <xf numFmtId="0" fontId="10" fillId="3" borderId="0" xfId="3" applyFont="1" applyFill="1" applyAlignment="1">
      <alignment horizontal="right"/>
    </xf>
    <xf numFmtId="16" fontId="5" fillId="3" borderId="0" xfId="3" quotePrefix="1" applyNumberFormat="1" applyFont="1" applyFill="1"/>
    <xf numFmtId="170" fontId="44" fillId="3" borderId="0" xfId="1" applyNumberFormat="1" applyFont="1" applyFill="1" applyBorder="1"/>
    <xf numFmtId="170" fontId="46" fillId="3" borderId="0" xfId="3" applyNumberFormat="1" applyFont="1" applyFill="1"/>
    <xf numFmtId="167" fontId="24" fillId="0" borderId="0" xfId="3" applyNumberFormat="1" applyFont="1" applyFill="1"/>
  </cellXfs>
  <cellStyles count="14">
    <cellStyle name="Comma" xfId="1" builtinId="3"/>
    <cellStyle name="Comma 2" xfId="6" xr:uid="{4960E119-46DC-4358-9B9F-701A0EF61CE8}"/>
    <cellStyle name="Comma 6 16" xfId="13" xr:uid="{7B382008-4638-4DB9-801F-94CA51FC873A}"/>
    <cellStyle name="Currency 2" xfId="8" xr:uid="{33E14523-F4AC-407A-B7AC-F208A1CCEA81}"/>
    <cellStyle name="Hyperlink 2" xfId="5" xr:uid="{051F7955-0049-4659-B66D-52348751D51D}"/>
    <cellStyle name="Normal" xfId="0" builtinId="0"/>
    <cellStyle name="Normal 10 15" xfId="3" xr:uid="{F8F5D7BD-4405-436A-939C-8BDC5D0A9EB8}"/>
    <cellStyle name="Normal 10 16" xfId="9" xr:uid="{F4B71B6A-1334-4AEA-B733-378F4E1D8DA9}"/>
    <cellStyle name="Normal 2 2 11" xfId="4" xr:uid="{74DB8DBA-B9F2-43DF-B2BB-71EE9A551470}"/>
    <cellStyle name="Normal 6 10 2" xfId="12" xr:uid="{3CB287EE-07B9-4902-8987-D7F1243B2913}"/>
    <cellStyle name="Normal_Programme Report 31 January 2010" xfId="11" xr:uid="{25DC4766-CB94-4AE1-A9B6-D52890ABFD13}"/>
    <cellStyle name="Percent" xfId="2" builtinId="5"/>
    <cellStyle name="Percent 2" xfId="7" xr:uid="{5A32DBB1-AC04-4C47-A760-B36636ECEAB7}"/>
    <cellStyle name="Percent 2 2 2 2" xfId="10" xr:uid="{8EB4F17C-D07E-4DCD-9163-8649628DB48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ZA">
                <a:latin typeface="Arial Nova" panose="020B0504020202020204" pitchFamily="34" charset="0"/>
              </a:rPr>
              <a:t>Note Maturity Analysis</a:t>
            </a:r>
          </a:p>
        </c:rich>
      </c:tx>
      <c:overlay val="0"/>
      <c:spPr>
        <a:noFill/>
        <a:ln>
          <a:noFill/>
        </a:ln>
        <a:effectLst/>
      </c:spPr>
    </c:title>
    <c:autoTitleDeleted val="0"/>
    <c:plotArea>
      <c:layout/>
      <c:barChart>
        <c:barDir val="col"/>
        <c:grouping val="clustered"/>
        <c:varyColors val="0"/>
        <c:ser>
          <c:idx val="0"/>
          <c:order val="0"/>
          <c:tx>
            <c:strRef>
              <c:f>'Programme Report'!$J$136</c:f>
              <c:strCache>
                <c:ptCount val="1"/>
                <c:pt idx="0">
                  <c:v>Senior</c:v>
                </c:pt>
              </c:strCache>
            </c:strRef>
          </c:tx>
          <c:spPr>
            <a:solidFill>
              <a:srgbClr val="FF66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'Programme Report'!$I$137:$I$142</c:f>
              <c:strCache>
                <c:ptCount val="6"/>
                <c:pt idx="0">
                  <c:v>1-30</c:v>
                </c:pt>
                <c:pt idx="1">
                  <c:v>31-45</c:v>
                </c:pt>
                <c:pt idx="2">
                  <c:v>45-70</c:v>
                </c:pt>
                <c:pt idx="3">
                  <c:v>70-85</c:v>
                </c:pt>
                <c:pt idx="4">
                  <c:v>85-100</c:v>
                </c:pt>
                <c:pt idx="5">
                  <c:v>100+</c:v>
                </c:pt>
              </c:strCache>
            </c:strRef>
          </c:cat>
          <c:val>
            <c:numRef>
              <c:f>'Programme Report'!$J$137:$J$142</c:f>
              <c:numCache>
                <c:formatCode>_-* #,##0_-;\-* #,##0_-;_-* "-"??_-;_-@_-</c:formatCode>
                <c:ptCount val="6"/>
                <c:pt idx="0">
                  <c:v>742200000</c:v>
                </c:pt>
                <c:pt idx="1">
                  <c:v>923000000</c:v>
                </c:pt>
                <c:pt idx="2">
                  <c:v>1129800000</c:v>
                </c:pt>
                <c:pt idx="3">
                  <c:v>0</c:v>
                </c:pt>
                <c:pt idx="4">
                  <c:v>0</c:v>
                </c:pt>
                <c:pt idx="5">
                  <c:v>0</c:v>
                </c:pt>
              </c:numCache>
            </c:numRef>
          </c:val>
          <c:extLst>
            <c:ext xmlns:c16="http://schemas.microsoft.com/office/drawing/2014/chart" uri="{C3380CC4-5D6E-409C-BE32-E72D297353CC}">
              <c16:uniqueId val="{00000000-3BA1-4367-8CF7-6074413DEF55}"/>
            </c:ext>
          </c:extLst>
        </c:ser>
        <c:ser>
          <c:idx val="1"/>
          <c:order val="1"/>
          <c:tx>
            <c:strRef>
              <c:f>'Programme Report'!$K$136</c:f>
              <c:strCache>
                <c:ptCount val="1"/>
                <c:pt idx="0">
                  <c:v>Mezzanine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'Programme Report'!$I$137:$I$142</c:f>
              <c:strCache>
                <c:ptCount val="6"/>
                <c:pt idx="0">
                  <c:v>1-30</c:v>
                </c:pt>
                <c:pt idx="1">
                  <c:v>31-45</c:v>
                </c:pt>
                <c:pt idx="2">
                  <c:v>45-70</c:v>
                </c:pt>
                <c:pt idx="3">
                  <c:v>70-85</c:v>
                </c:pt>
                <c:pt idx="4">
                  <c:v>85-100</c:v>
                </c:pt>
                <c:pt idx="5">
                  <c:v>100+</c:v>
                </c:pt>
              </c:strCache>
            </c:strRef>
          </c:cat>
          <c:val>
            <c:numRef>
              <c:f>'Programme Report'!$K$137:$K$142</c:f>
              <c:numCache>
                <c:formatCode>_-* #,##0_-;\-* #,##0_-;_-* "-"??_-;_-@_-</c:formatCode>
                <c:ptCount val="6"/>
                <c:pt idx="0">
                  <c:v>0</c:v>
                </c:pt>
                <c:pt idx="1">
                  <c:v>42000000</c:v>
                </c:pt>
                <c:pt idx="2">
                  <c:v>0</c:v>
                </c:pt>
                <c:pt idx="3">
                  <c:v>0</c:v>
                </c:pt>
                <c:pt idx="4">
                  <c:v>0</c:v>
                </c:pt>
                <c:pt idx="5">
                  <c:v>0</c:v>
                </c:pt>
              </c:numCache>
            </c:numRef>
          </c:val>
          <c:extLst>
            <c:ext xmlns:c16="http://schemas.microsoft.com/office/drawing/2014/chart" uri="{C3380CC4-5D6E-409C-BE32-E72D297353CC}">
              <c16:uniqueId val="{00000001-3BA1-4367-8CF7-6074413DEF55}"/>
            </c:ext>
          </c:extLst>
        </c:ser>
        <c:ser>
          <c:idx val="2"/>
          <c:order val="2"/>
          <c:tx>
            <c:strRef>
              <c:f>'Programme Report'!$L$136</c:f>
              <c:strCache>
                <c:ptCount val="1"/>
                <c:pt idx="0">
                  <c:v>Junior</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'Programme Report'!$I$137:$I$142</c:f>
              <c:strCache>
                <c:ptCount val="6"/>
                <c:pt idx="0">
                  <c:v>1-30</c:v>
                </c:pt>
                <c:pt idx="1">
                  <c:v>31-45</c:v>
                </c:pt>
                <c:pt idx="2">
                  <c:v>45-70</c:v>
                </c:pt>
                <c:pt idx="3">
                  <c:v>70-85</c:v>
                </c:pt>
                <c:pt idx="4">
                  <c:v>85-100</c:v>
                </c:pt>
                <c:pt idx="5">
                  <c:v>100+</c:v>
                </c:pt>
              </c:strCache>
            </c:strRef>
          </c:cat>
          <c:val>
            <c:numRef>
              <c:f>'Programme Report'!$L$137:$L$142</c:f>
              <c:numCache>
                <c:formatCode>_-* #,##0_-;\-* #,##0_-;_-* "-"??_-;_-@_-</c:formatCode>
                <c:ptCount val="6"/>
                <c:pt idx="0">
                  <c:v>0</c:v>
                </c:pt>
                <c:pt idx="1">
                  <c:v>23000000</c:v>
                </c:pt>
                <c:pt idx="2">
                  <c:v>0</c:v>
                </c:pt>
                <c:pt idx="3">
                  <c:v>0</c:v>
                </c:pt>
                <c:pt idx="4">
                  <c:v>0</c:v>
                </c:pt>
                <c:pt idx="5">
                  <c:v>0</c:v>
                </c:pt>
              </c:numCache>
            </c:numRef>
          </c:val>
          <c:extLst>
            <c:ext xmlns:c16="http://schemas.microsoft.com/office/drawing/2014/chart" uri="{C3380CC4-5D6E-409C-BE32-E72D297353CC}">
              <c16:uniqueId val="{00000002-3BA1-4367-8CF7-6074413DEF55}"/>
            </c:ext>
          </c:extLst>
        </c:ser>
        <c:dLbls>
          <c:showLegendKey val="0"/>
          <c:showVal val="0"/>
          <c:showCatName val="0"/>
          <c:showSerName val="0"/>
          <c:showPercent val="0"/>
          <c:showBubbleSize val="0"/>
        </c:dLbls>
        <c:gapWidth val="75"/>
        <c:overlap val="-25"/>
        <c:axId val="130504576"/>
        <c:axId val="130506112"/>
      </c:barChart>
      <c:catAx>
        <c:axId val="1305045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780000" spcFirstLastPara="1" vertOverflow="ellipsis" wrap="square" anchor="ctr" anchorCtr="1"/>
          <a:lstStyle/>
          <a:p>
            <a:pPr>
              <a:defRPr sz="12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30506112"/>
        <c:crosses val="autoZero"/>
        <c:auto val="1"/>
        <c:lblAlgn val="ctr"/>
        <c:lblOffset val="100"/>
        <c:noMultiLvlLbl val="0"/>
      </c:catAx>
      <c:valAx>
        <c:axId val="13050611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30504576"/>
        <c:crosses val="autoZero"/>
        <c:crossBetween val="between"/>
        <c:dispUnits>
          <c:builtInUnit val="millions"/>
          <c:dispUnitsLbl>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16203810482353E-2"/>
          <c:y val="4.0394892707148071E-2"/>
          <c:w val="0.91845046323477342"/>
          <c:h val="0.86445745068706603"/>
        </c:manualLayout>
      </c:layout>
      <c:barChart>
        <c:barDir val="col"/>
        <c:grouping val="clustered"/>
        <c:varyColors val="0"/>
        <c:ser>
          <c:idx val="0"/>
          <c:order val="0"/>
          <c:tx>
            <c:strRef>
              <c:f>'Programme Report'!$M$199</c:f>
              <c:strCache>
                <c:ptCount val="1"/>
                <c:pt idx="0">
                  <c:v>Maturity category</c:v>
                </c:pt>
              </c:strCache>
            </c:strRef>
          </c:tx>
          <c:spPr>
            <a:solidFill>
              <a:srgbClr val="FF6600"/>
            </a:solidFill>
            <a:ln>
              <a:noFill/>
            </a:ln>
            <a:effectLst/>
            <a:scene3d>
              <a:camera prst="orthographicFront"/>
              <a:lightRig rig="threePt" dir="t"/>
            </a:scene3d>
            <a:sp3d>
              <a:bevelT/>
            </a:sp3d>
          </c:spPr>
          <c:invertIfNegative val="0"/>
          <c:cat>
            <c:strRef>
              <c:f>'Programme Report'!$L$200:$L$206</c:f>
              <c:strCache>
                <c:ptCount val="7"/>
                <c:pt idx="0">
                  <c:v>Years</c:v>
                </c:pt>
                <c:pt idx="1">
                  <c:v> 0 -  1 years</c:v>
                </c:pt>
                <c:pt idx="2">
                  <c:v> 1 -  5 years</c:v>
                </c:pt>
                <c:pt idx="3">
                  <c:v> 6 - 10 years</c:v>
                </c:pt>
                <c:pt idx="4">
                  <c:v>11 - 15 years</c:v>
                </c:pt>
                <c:pt idx="5">
                  <c:v>16 - 20 years</c:v>
                </c:pt>
                <c:pt idx="6">
                  <c:v>20 + years</c:v>
                </c:pt>
              </c:strCache>
            </c:strRef>
          </c:cat>
          <c:val>
            <c:numRef>
              <c:f>'Programme Report'!$M$200:$M$206</c:f>
              <c:numCache>
                <c:formatCode>_-* #,##0_-;\-* #,##0_-;_-* "-"??_-;_-@_-</c:formatCode>
                <c:ptCount val="7"/>
                <c:pt idx="0">
                  <c:v>0</c:v>
                </c:pt>
                <c:pt idx="1">
                  <c:v>19180967.739999995</c:v>
                </c:pt>
                <c:pt idx="2">
                  <c:v>75051338.189999983</c:v>
                </c:pt>
                <c:pt idx="3">
                  <c:v>338231483.05000001</c:v>
                </c:pt>
                <c:pt idx="4">
                  <c:v>543430317.26000035</c:v>
                </c:pt>
                <c:pt idx="5">
                  <c:v>1346024926.3700004</c:v>
                </c:pt>
                <c:pt idx="6">
                  <c:v>614758520.40999937</c:v>
                </c:pt>
              </c:numCache>
            </c:numRef>
          </c:val>
          <c:extLst>
            <c:ext xmlns:c16="http://schemas.microsoft.com/office/drawing/2014/chart" uri="{C3380CC4-5D6E-409C-BE32-E72D297353CC}">
              <c16:uniqueId val="{00000000-8748-423C-876E-5D2A9AF1F40C}"/>
            </c:ext>
          </c:extLst>
        </c:ser>
        <c:dLbls>
          <c:showLegendKey val="0"/>
          <c:showVal val="0"/>
          <c:showCatName val="0"/>
          <c:showSerName val="0"/>
          <c:showPercent val="0"/>
          <c:showBubbleSize val="0"/>
        </c:dLbls>
        <c:gapWidth val="219"/>
        <c:overlap val="-27"/>
        <c:axId val="132494848"/>
        <c:axId val="132496384"/>
      </c:barChart>
      <c:catAx>
        <c:axId val="13249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32496384"/>
        <c:crosses val="autoZero"/>
        <c:auto val="1"/>
        <c:lblAlgn val="ctr"/>
        <c:lblOffset val="100"/>
        <c:noMultiLvlLbl val="0"/>
      </c:catAx>
      <c:valAx>
        <c:axId val="13249638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32494848"/>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1277122</xdr:colOff>
      <xdr:row>1</xdr:row>
      <xdr:rowOff>11906</xdr:rowOff>
    </xdr:from>
    <xdr:to>
      <xdr:col>6</xdr:col>
      <xdr:colOff>1922139</xdr:colOff>
      <xdr:row>1</xdr:row>
      <xdr:rowOff>571499</xdr:rowOff>
    </xdr:to>
    <xdr:pic>
      <xdr:nvPicPr>
        <xdr:cNvPr id="2" name="Picture 82">
          <a:extLst>
            <a:ext uri="{FF2B5EF4-FFF2-40B4-BE49-F238E27FC236}">
              <a16:creationId xmlns:a16="http://schemas.microsoft.com/office/drawing/2014/main" id="{DA6A5B9A-D1E3-4F8D-BCCF-3834B35669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6122" y="179546"/>
          <a:ext cx="645017" cy="559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127804</xdr:colOff>
      <xdr:row>128</xdr:row>
      <xdr:rowOff>108306</xdr:rowOff>
    </xdr:from>
    <xdr:to>
      <xdr:col>6</xdr:col>
      <xdr:colOff>1871382</xdr:colOff>
      <xdr:row>147</xdr:row>
      <xdr:rowOff>186746</xdr:rowOff>
    </xdr:to>
    <xdr:grpSp>
      <xdr:nvGrpSpPr>
        <xdr:cNvPr id="3" name="Group 2">
          <a:extLst>
            <a:ext uri="{FF2B5EF4-FFF2-40B4-BE49-F238E27FC236}">
              <a16:creationId xmlns:a16="http://schemas.microsoft.com/office/drawing/2014/main" id="{FF88B451-2B37-4BF8-85E7-ECBE3BC63CD6}"/>
            </a:ext>
          </a:extLst>
        </xdr:cNvPr>
        <xdr:cNvGrpSpPr/>
      </xdr:nvGrpSpPr>
      <xdr:grpSpPr>
        <a:xfrm>
          <a:off x="242990" y="32395841"/>
          <a:ext cx="12659671" cy="4021347"/>
          <a:chOff x="1485395" y="20935154"/>
          <a:chExt cx="6553200" cy="2872740"/>
        </a:xfrm>
      </xdr:grpSpPr>
      <xdr:graphicFrame macro="">
        <xdr:nvGraphicFramePr>
          <xdr:cNvPr id="4" name="Chart 3">
            <a:extLst>
              <a:ext uri="{FF2B5EF4-FFF2-40B4-BE49-F238E27FC236}">
                <a16:creationId xmlns:a16="http://schemas.microsoft.com/office/drawing/2014/main" id="{F517C3BE-48E3-B203-8984-E604F1A919A0}"/>
              </a:ext>
            </a:extLst>
          </xdr:cNvPr>
          <xdr:cNvGraphicFramePr>
            <a:graphicFrameLocks/>
          </xdr:cNvGraphicFramePr>
        </xdr:nvGraphicFramePr>
        <xdr:xfrm>
          <a:off x="1485395" y="20935154"/>
          <a:ext cx="6553200" cy="287274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Rectangle 4">
            <a:extLst>
              <a:ext uri="{FF2B5EF4-FFF2-40B4-BE49-F238E27FC236}">
                <a16:creationId xmlns:a16="http://schemas.microsoft.com/office/drawing/2014/main" id="{B997A07F-1E6D-77CA-508F-3FC46E56359A}"/>
              </a:ext>
            </a:extLst>
          </xdr:cNvPr>
          <xdr:cNvSpPr/>
        </xdr:nvSpPr>
        <xdr:spPr>
          <a:xfrm>
            <a:off x="1713683" y="23283725"/>
            <a:ext cx="104394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000">
                <a:solidFill>
                  <a:sysClr val="windowText" lastClr="000000"/>
                </a:solidFill>
              </a:rPr>
              <a:t>Number of days</a:t>
            </a:r>
          </a:p>
        </xdr:txBody>
      </xdr:sp>
    </xdr:grpSp>
    <xdr:clientData/>
  </xdr:twoCellAnchor>
  <xdr:twoCellAnchor>
    <xdr:from>
      <xdr:col>1</xdr:col>
      <xdr:colOff>33617</xdr:colOff>
      <xdr:row>199</xdr:row>
      <xdr:rowOff>79560</xdr:rowOff>
    </xdr:from>
    <xdr:to>
      <xdr:col>6</xdr:col>
      <xdr:colOff>1714500</xdr:colOff>
      <xdr:row>216</xdr:row>
      <xdr:rowOff>123265</xdr:rowOff>
    </xdr:to>
    <xdr:graphicFrame macro="">
      <xdr:nvGraphicFramePr>
        <xdr:cNvPr id="6" name="Chart 5">
          <a:extLst>
            <a:ext uri="{FF2B5EF4-FFF2-40B4-BE49-F238E27FC236}">
              <a16:creationId xmlns:a16="http://schemas.microsoft.com/office/drawing/2014/main" id="{BC9CA75B-B9AA-40F4-A446-64F52A0FD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homeloans.com/investors" TargetMode="External"/><Relationship Id="rId1" Type="http://schemas.openxmlformats.org/officeDocument/2006/relationships/hyperlink" Target="mailto:abduli@sahomeloan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9C708-0207-4FAF-9D09-E0725D1A89E7}">
  <sheetPr codeName="Sheet29">
    <tabColor theme="5" tint="0.39997558519241921"/>
    <pageSetUpPr fitToPage="1"/>
  </sheetPr>
  <dimension ref="A1:Q589"/>
  <sheetViews>
    <sheetView tabSelected="1" zoomScale="86" zoomScaleNormal="86" workbookViewId="0">
      <selection activeCell="H7" sqref="H7"/>
    </sheetView>
  </sheetViews>
  <sheetFormatPr defaultColWidth="45.88671875" defaultRowHeight="20.7" customHeight="1" x14ac:dyDescent="0.25"/>
  <cols>
    <col min="1" max="1" width="1.6640625" style="1" customWidth="1"/>
    <col min="2" max="2" width="43.44140625" style="1" customWidth="1"/>
    <col min="3" max="5" width="29" style="1" customWidth="1"/>
    <col min="6" max="6" width="29" style="2" customWidth="1"/>
    <col min="7" max="7" width="29" style="3" customWidth="1"/>
    <col min="8" max="8" width="21.33203125" style="4" customWidth="1"/>
    <col min="9" max="9" width="15.33203125" style="4" customWidth="1"/>
    <col min="10" max="10" width="17.44140625" style="4" customWidth="1"/>
    <col min="11" max="11" width="18" style="4" customWidth="1"/>
    <col min="12" max="13" width="19.44140625" style="4" customWidth="1"/>
    <col min="14" max="14" width="16.5546875" style="1" customWidth="1"/>
    <col min="15" max="15" width="18" style="1" customWidth="1"/>
    <col min="16" max="16" width="17.33203125" style="1" customWidth="1"/>
    <col min="17" max="19" width="14.5546875" style="1" customWidth="1"/>
    <col min="20" max="16384" width="45.88671875" style="1"/>
  </cols>
  <sheetData>
    <row r="1" spans="2:13" ht="13.2" customHeight="1" thickBot="1" x14ac:dyDescent="0.3"/>
    <row r="2" spans="2:13" s="11" customFormat="1" ht="57.75" customHeight="1" thickBot="1" x14ac:dyDescent="0.35">
      <c r="B2" s="5" t="s">
        <v>0</v>
      </c>
      <c r="C2" s="6"/>
      <c r="D2" s="6"/>
      <c r="E2" s="7"/>
      <c r="F2" s="8" t="s">
        <v>1</v>
      </c>
      <c r="G2" s="9"/>
      <c r="H2" s="10"/>
      <c r="I2" s="10"/>
      <c r="J2" s="10"/>
      <c r="K2" s="10"/>
      <c r="L2" s="10"/>
      <c r="M2" s="10"/>
    </row>
    <row r="3" spans="2:13" ht="20.7" customHeight="1" thickBot="1" x14ac:dyDescent="0.3">
      <c r="B3" s="12"/>
      <c r="F3" s="1"/>
      <c r="G3" s="13"/>
    </row>
    <row r="4" spans="2:13" ht="23.7" customHeight="1" thickBot="1" x14ac:dyDescent="0.3">
      <c r="B4" s="14" t="s">
        <v>2</v>
      </c>
      <c r="C4" s="15"/>
      <c r="D4" s="15"/>
      <c r="E4" s="15"/>
      <c r="F4" s="15"/>
      <c r="G4" s="16"/>
    </row>
    <row r="5" spans="2:13" ht="20.7" customHeight="1" x14ac:dyDescent="0.25">
      <c r="B5" s="17"/>
      <c r="F5" s="1"/>
      <c r="G5" s="13"/>
    </row>
    <row r="6" spans="2:13" ht="20.7" customHeight="1" x14ac:dyDescent="0.25">
      <c r="B6" s="18" t="s">
        <v>3</v>
      </c>
      <c r="F6" s="1"/>
      <c r="G6" s="19">
        <v>45930</v>
      </c>
      <c r="H6" s="20"/>
    </row>
    <row r="7" spans="2:13" ht="20.7" customHeight="1" x14ac:dyDescent="0.25">
      <c r="B7" s="18" t="s">
        <v>4</v>
      </c>
      <c r="F7" s="1"/>
      <c r="G7" s="19">
        <v>38504</v>
      </c>
    </row>
    <row r="8" spans="2:13" ht="20.7" customHeight="1" x14ac:dyDescent="0.25">
      <c r="B8" s="18" t="s">
        <v>5</v>
      </c>
      <c r="F8" s="1"/>
      <c r="G8" s="21" t="s">
        <v>6</v>
      </c>
    </row>
    <row r="9" spans="2:13" ht="20.7" customHeight="1" x14ac:dyDescent="0.25">
      <c r="B9" s="18" t="s">
        <v>7</v>
      </c>
      <c r="F9" s="1"/>
      <c r="G9" s="21" t="s">
        <v>8</v>
      </c>
    </row>
    <row r="10" spans="2:13" ht="20.7" customHeight="1" x14ac:dyDescent="0.25">
      <c r="B10" s="18" t="s">
        <v>9</v>
      </c>
      <c r="F10" s="1"/>
      <c r="G10" s="21" t="s">
        <v>8</v>
      </c>
    </row>
    <row r="11" spans="2:13" ht="20.7" customHeight="1" x14ac:dyDescent="0.25">
      <c r="B11" s="18" t="s">
        <v>10</v>
      </c>
      <c r="F11" s="1"/>
      <c r="G11" s="21" t="s">
        <v>6</v>
      </c>
    </row>
    <row r="12" spans="2:13" ht="20.7" customHeight="1" x14ac:dyDescent="0.25">
      <c r="B12" s="18" t="s">
        <v>11</v>
      </c>
      <c r="F12" s="1"/>
      <c r="G12" s="21" t="s">
        <v>12</v>
      </c>
    </row>
    <row r="13" spans="2:13" ht="20.7" customHeight="1" thickBot="1" x14ac:dyDescent="0.3">
      <c r="B13" s="22"/>
      <c r="C13" s="23"/>
      <c r="D13" s="23"/>
      <c r="E13" s="23"/>
      <c r="F13" s="23"/>
      <c r="G13" s="24"/>
    </row>
    <row r="14" spans="2:13" ht="17.399999999999999" thickBot="1" x14ac:dyDescent="0.3">
      <c r="B14" s="14" t="s">
        <v>13</v>
      </c>
      <c r="C14" s="15"/>
      <c r="D14" s="15"/>
      <c r="E14" s="15"/>
      <c r="F14" s="15"/>
      <c r="G14" s="16"/>
    </row>
    <row r="15" spans="2:13" ht="13.8" x14ac:dyDescent="0.25">
      <c r="B15" s="17"/>
      <c r="F15" s="1"/>
      <c r="G15" s="25"/>
    </row>
    <row r="16" spans="2:13" ht="21.6" customHeight="1" x14ac:dyDescent="0.25">
      <c r="B16" s="18" t="s">
        <v>14</v>
      </c>
      <c r="F16" s="1"/>
      <c r="G16" s="26" t="s">
        <v>15</v>
      </c>
    </row>
    <row r="17" spans="2:13" ht="21.6" customHeight="1" x14ac:dyDescent="0.25">
      <c r="B17" s="18" t="s">
        <v>16</v>
      </c>
      <c r="G17" s="27" t="s">
        <v>17</v>
      </c>
    </row>
    <row r="18" spans="2:13" ht="21.6" customHeight="1" x14ac:dyDescent="0.25">
      <c r="B18" s="18" t="s">
        <v>18</v>
      </c>
      <c r="G18" s="28" t="s">
        <v>19</v>
      </c>
    </row>
    <row r="19" spans="2:13" ht="21.6" customHeight="1" x14ac:dyDescent="0.25">
      <c r="B19" s="18" t="s">
        <v>20</v>
      </c>
      <c r="G19" s="29" t="s">
        <v>21</v>
      </c>
    </row>
    <row r="20" spans="2:13" s="11" customFormat="1" ht="21.6" customHeight="1" x14ac:dyDescent="0.3">
      <c r="B20" s="30" t="s">
        <v>22</v>
      </c>
      <c r="F20" s="31" t="s">
        <v>23</v>
      </c>
      <c r="G20" s="32"/>
      <c r="H20" s="10"/>
      <c r="I20" s="10"/>
      <c r="J20" s="10"/>
      <c r="K20" s="10"/>
      <c r="L20" s="10"/>
      <c r="M20" s="10"/>
    </row>
    <row r="21" spans="2:13" ht="14.4" thickBot="1" x14ac:dyDescent="0.3">
      <c r="B21" s="22"/>
      <c r="C21" s="23"/>
      <c r="D21" s="23"/>
      <c r="E21" s="33"/>
      <c r="F21" s="23"/>
      <c r="G21" s="24"/>
    </row>
    <row r="22" spans="2:13" ht="23.7" customHeight="1" thickBot="1" x14ac:dyDescent="0.3">
      <c r="B22" s="14" t="s">
        <v>24</v>
      </c>
      <c r="C22" s="15"/>
      <c r="D22" s="15"/>
      <c r="E22" s="15"/>
      <c r="F22" s="15"/>
      <c r="G22" s="16"/>
    </row>
    <row r="23" spans="2:13" ht="13.8" x14ac:dyDescent="0.25">
      <c r="B23" s="34" t="s">
        <v>25</v>
      </c>
      <c r="C23" s="35"/>
      <c r="D23" s="35"/>
      <c r="E23" s="35"/>
      <c r="F23" s="35"/>
      <c r="G23" s="36"/>
    </row>
    <row r="24" spans="2:13" ht="13.8" x14ac:dyDescent="0.25">
      <c r="B24" s="37"/>
      <c r="C24" s="38"/>
      <c r="D24" s="38"/>
      <c r="E24" s="38"/>
      <c r="F24" s="38"/>
      <c r="G24" s="39"/>
    </row>
    <row r="25" spans="2:13" ht="20.7" customHeight="1" x14ac:dyDescent="0.25">
      <c r="B25" s="18" t="s">
        <v>26</v>
      </c>
      <c r="F25" s="1"/>
      <c r="G25" s="21" t="s">
        <v>27</v>
      </c>
    </row>
    <row r="26" spans="2:13" ht="20.7" customHeight="1" x14ac:dyDescent="0.25">
      <c r="B26" s="18" t="s">
        <v>28</v>
      </c>
      <c r="F26" s="1"/>
      <c r="G26" s="21" t="s">
        <v>29</v>
      </c>
    </row>
    <row r="27" spans="2:13" ht="20.7" customHeight="1" x14ac:dyDescent="0.25">
      <c r="B27" s="18" t="s">
        <v>30</v>
      </c>
      <c r="F27" s="1"/>
      <c r="G27" s="21" t="s">
        <v>31</v>
      </c>
    </row>
    <row r="28" spans="2:13" ht="20.7" customHeight="1" x14ac:dyDescent="0.25">
      <c r="B28" s="18" t="s">
        <v>32</v>
      </c>
      <c r="F28" s="1"/>
      <c r="G28" s="21" t="s">
        <v>33</v>
      </c>
    </row>
    <row r="29" spans="2:13" ht="20.7" customHeight="1" x14ac:dyDescent="0.25">
      <c r="B29" s="18"/>
      <c r="F29" s="1"/>
      <c r="G29" s="21"/>
    </row>
    <row r="30" spans="2:13" ht="20.7" customHeight="1" x14ac:dyDescent="0.25">
      <c r="B30" s="18" t="s">
        <v>34</v>
      </c>
      <c r="F30" s="1"/>
      <c r="G30" s="40">
        <v>6000000000</v>
      </c>
    </row>
    <row r="31" spans="2:13" ht="20.7" customHeight="1" x14ac:dyDescent="0.25">
      <c r="B31" s="18"/>
      <c r="F31" s="1"/>
      <c r="G31" s="40"/>
    </row>
    <row r="32" spans="2:13" ht="20.7" customHeight="1" x14ac:dyDescent="0.25">
      <c r="B32" s="18" t="s">
        <v>35</v>
      </c>
      <c r="F32" s="1"/>
      <c r="G32" s="40">
        <v>2860000000</v>
      </c>
    </row>
    <row r="33" spans="2:13" ht="20.7" customHeight="1" x14ac:dyDescent="0.25">
      <c r="B33" s="41" t="s">
        <v>36</v>
      </c>
      <c r="F33" s="1"/>
      <c r="G33" s="42">
        <v>2795000000</v>
      </c>
    </row>
    <row r="34" spans="2:13" ht="20.7" customHeight="1" x14ac:dyDescent="0.25">
      <c r="B34" s="41" t="s">
        <v>37</v>
      </c>
      <c r="F34" s="1"/>
      <c r="G34" s="43">
        <v>42000000</v>
      </c>
    </row>
    <row r="35" spans="2:13" ht="20.7" customHeight="1" x14ac:dyDescent="0.25">
      <c r="B35" s="41" t="s">
        <v>38</v>
      </c>
      <c r="F35" s="1"/>
      <c r="G35" s="44">
        <v>23000000</v>
      </c>
    </row>
    <row r="36" spans="2:13" ht="20.7" customHeight="1" x14ac:dyDescent="0.25">
      <c r="B36" s="41"/>
      <c r="F36" s="1"/>
      <c r="G36" s="40"/>
    </row>
    <row r="37" spans="2:13" ht="20.7" customHeight="1" x14ac:dyDescent="0.25">
      <c r="B37" s="18" t="s">
        <v>39</v>
      </c>
      <c r="F37" s="1"/>
      <c r="G37" s="40" t="s">
        <v>40</v>
      </c>
    </row>
    <row r="38" spans="2:13" ht="20.7" customHeight="1" x14ac:dyDescent="0.25">
      <c r="B38" s="18" t="s">
        <v>41</v>
      </c>
      <c r="F38" s="45"/>
      <c r="G38" s="21" t="s">
        <v>42</v>
      </c>
    </row>
    <row r="39" spans="2:13" ht="9.4499999999999993" customHeight="1" x14ac:dyDescent="0.25">
      <c r="B39" s="18"/>
      <c r="F39" s="1"/>
      <c r="G39" s="46"/>
    </row>
    <row r="40" spans="2:13" ht="20.7" customHeight="1" x14ac:dyDescent="0.25">
      <c r="B40" s="47" t="s">
        <v>43</v>
      </c>
      <c r="F40" s="48"/>
      <c r="G40" s="49" t="s">
        <v>44</v>
      </c>
    </row>
    <row r="41" spans="2:13" ht="20.7" customHeight="1" x14ac:dyDescent="0.25">
      <c r="B41" s="18" t="s">
        <v>36</v>
      </c>
      <c r="F41" s="48"/>
      <c r="G41" s="21" t="s">
        <v>45</v>
      </c>
    </row>
    <row r="42" spans="2:13" ht="20.7" customHeight="1" x14ac:dyDescent="0.25">
      <c r="B42" s="18" t="s">
        <v>37</v>
      </c>
      <c r="F42" s="48"/>
      <c r="G42" s="21" t="s">
        <v>46</v>
      </c>
    </row>
    <row r="43" spans="2:13" ht="20.7" customHeight="1" x14ac:dyDescent="0.25">
      <c r="B43" s="18" t="s">
        <v>38</v>
      </c>
      <c r="F43" s="48"/>
      <c r="G43" s="21" t="s">
        <v>47</v>
      </c>
    </row>
    <row r="44" spans="2:13" ht="20.7" customHeight="1" thickBot="1" x14ac:dyDescent="0.3">
      <c r="B44" s="18"/>
      <c r="E44" s="50"/>
      <c r="F44" s="50"/>
      <c r="G44" s="25"/>
    </row>
    <row r="45" spans="2:13" ht="23.7" customHeight="1" thickBot="1" x14ac:dyDescent="0.3">
      <c r="B45" s="14" t="s">
        <v>48</v>
      </c>
      <c r="C45" s="15"/>
      <c r="D45" s="15"/>
      <c r="E45" s="15"/>
      <c r="F45" s="15"/>
      <c r="G45" s="16"/>
    </row>
    <row r="46" spans="2:13" ht="12.75" customHeight="1" x14ac:dyDescent="0.25">
      <c r="B46" s="17"/>
      <c r="F46" s="1"/>
      <c r="G46" s="25"/>
    </row>
    <row r="47" spans="2:13" ht="20.7" customHeight="1" x14ac:dyDescent="0.25">
      <c r="B47" s="51" t="s">
        <v>48</v>
      </c>
      <c r="E47" s="52" t="s">
        <v>36</v>
      </c>
      <c r="F47" s="52" t="s">
        <v>37</v>
      </c>
      <c r="G47" s="53" t="s">
        <v>38</v>
      </c>
    </row>
    <row r="48" spans="2:13" s="11" customFormat="1" ht="20.7" customHeight="1" x14ac:dyDescent="0.3">
      <c r="B48" s="30" t="s">
        <v>49</v>
      </c>
      <c r="E48" s="54">
        <v>2932000000</v>
      </c>
      <c r="F48" s="54">
        <v>44000000</v>
      </c>
      <c r="G48" s="55">
        <v>24000000</v>
      </c>
      <c r="H48" s="10"/>
      <c r="I48" s="10"/>
      <c r="J48" s="10"/>
      <c r="K48" s="10"/>
      <c r="L48" s="10"/>
      <c r="M48" s="10"/>
    </row>
    <row r="49" spans="2:13" s="11" customFormat="1" ht="20.7" customHeight="1" x14ac:dyDescent="0.3">
      <c r="B49" s="30"/>
      <c r="E49" s="54"/>
      <c r="F49" s="54"/>
      <c r="G49" s="55"/>
      <c r="H49" s="10"/>
      <c r="I49" s="10"/>
      <c r="J49" s="10"/>
      <c r="K49" s="10"/>
      <c r="L49" s="10"/>
      <c r="M49" s="10"/>
    </row>
    <row r="50" spans="2:13" s="11" customFormat="1" ht="20.7" customHeight="1" x14ac:dyDescent="0.3">
      <c r="B50" s="56" t="s">
        <v>50</v>
      </c>
      <c r="E50" s="57"/>
      <c r="F50" s="57"/>
      <c r="G50" s="58"/>
      <c r="H50" s="10"/>
      <c r="I50" s="10"/>
      <c r="J50" s="10"/>
      <c r="K50" s="10"/>
      <c r="L50" s="10"/>
      <c r="M50" s="10"/>
    </row>
    <row r="51" spans="2:13" s="11" customFormat="1" ht="20.7" customHeight="1" x14ac:dyDescent="0.3">
      <c r="B51" s="30" t="s">
        <v>51</v>
      </c>
      <c r="E51" s="59" t="s">
        <v>52</v>
      </c>
      <c r="F51" s="59" t="s">
        <v>52</v>
      </c>
      <c r="G51" s="60" t="s">
        <v>52</v>
      </c>
      <c r="H51" s="10"/>
      <c r="I51" s="10"/>
      <c r="J51" s="10"/>
      <c r="K51" s="10"/>
      <c r="L51" s="10"/>
      <c r="M51" s="10"/>
    </row>
    <row r="52" spans="2:13" s="11" customFormat="1" ht="20.7" customHeight="1" x14ac:dyDescent="0.3">
      <c r="B52" s="30" t="s">
        <v>53</v>
      </c>
      <c r="E52" s="59" t="s">
        <v>52</v>
      </c>
      <c r="F52" s="59" t="s">
        <v>52</v>
      </c>
      <c r="G52" s="60" t="s">
        <v>52</v>
      </c>
      <c r="H52" s="10"/>
      <c r="I52" s="10"/>
      <c r="J52" s="10"/>
      <c r="K52" s="10"/>
      <c r="L52" s="10"/>
      <c r="M52" s="10"/>
    </row>
    <row r="53" spans="2:13" s="11" customFormat="1" ht="20.7" customHeight="1" x14ac:dyDescent="0.3">
      <c r="B53" s="30" t="s">
        <v>54</v>
      </c>
      <c r="E53" s="59" t="s">
        <v>52</v>
      </c>
      <c r="F53" s="61" t="s">
        <v>55</v>
      </c>
      <c r="G53" s="62" t="s">
        <v>55</v>
      </c>
      <c r="H53" s="10"/>
      <c r="I53" s="10"/>
      <c r="J53" s="10"/>
      <c r="K53" s="10"/>
      <c r="L53" s="10"/>
      <c r="M53" s="10"/>
    </row>
    <row r="54" spans="2:13" s="11" customFormat="1" ht="20.7" customHeight="1" x14ac:dyDescent="0.3">
      <c r="B54" s="30"/>
      <c r="E54" s="59"/>
      <c r="F54" s="59"/>
      <c r="G54" s="60"/>
      <c r="H54" s="10"/>
      <c r="I54" s="10"/>
      <c r="J54" s="10"/>
      <c r="K54" s="10"/>
      <c r="L54" s="10"/>
      <c r="M54" s="10"/>
    </row>
    <row r="55" spans="2:13" s="11" customFormat="1" ht="20.7" customHeight="1" x14ac:dyDescent="0.3">
      <c r="B55" s="30" t="s">
        <v>56</v>
      </c>
      <c r="E55" s="63">
        <v>0</v>
      </c>
      <c r="F55" s="63">
        <v>0</v>
      </c>
      <c r="G55" s="64">
        <v>0</v>
      </c>
      <c r="H55" s="10"/>
      <c r="I55" s="10"/>
      <c r="J55" s="10"/>
      <c r="K55" s="10"/>
      <c r="L55" s="10"/>
      <c r="M55" s="10"/>
    </row>
    <row r="56" spans="2:13" s="11" customFormat="1" ht="20.7" customHeight="1" thickBot="1" x14ac:dyDescent="0.35">
      <c r="B56" s="30" t="s">
        <v>57</v>
      </c>
      <c r="E56" s="65">
        <f>E48-E55</f>
        <v>2932000000</v>
      </c>
      <c r="F56" s="65">
        <f>F48-F55</f>
        <v>44000000</v>
      </c>
      <c r="G56" s="66">
        <f>G48-G55</f>
        <v>24000000</v>
      </c>
      <c r="H56" s="10"/>
      <c r="I56" s="10"/>
      <c r="J56" s="10"/>
      <c r="K56" s="10"/>
      <c r="L56" s="10"/>
      <c r="M56" s="10"/>
    </row>
    <row r="57" spans="2:13" s="11" customFormat="1" ht="7.5" customHeight="1" x14ac:dyDescent="0.3">
      <c r="B57" s="30"/>
      <c r="E57" s="59"/>
      <c r="F57" s="59"/>
      <c r="G57" s="60"/>
      <c r="H57" s="10"/>
      <c r="I57" s="10"/>
      <c r="J57" s="10"/>
      <c r="K57" s="10"/>
      <c r="L57" s="10"/>
      <c r="M57" s="10"/>
    </row>
    <row r="58" spans="2:13" s="11" customFormat="1" ht="47.85" customHeight="1" x14ac:dyDescent="0.3">
      <c r="B58" s="30" t="s">
        <v>58</v>
      </c>
      <c r="E58" s="67" t="s">
        <v>8</v>
      </c>
      <c r="F58" s="67" t="s">
        <v>8</v>
      </c>
      <c r="G58" s="68" t="s">
        <v>8</v>
      </c>
      <c r="H58" s="10"/>
      <c r="I58" s="10"/>
      <c r="J58" s="10"/>
      <c r="K58" s="10"/>
      <c r="L58" s="10"/>
      <c r="M58" s="10"/>
    </row>
    <row r="59" spans="2:13" s="11" customFormat="1" ht="20.7" customHeight="1" x14ac:dyDescent="0.3">
      <c r="B59" s="30" t="s">
        <v>59</v>
      </c>
      <c r="E59" s="69" t="s">
        <v>60</v>
      </c>
      <c r="F59" s="69" t="s">
        <v>60</v>
      </c>
      <c r="G59" s="70" t="s">
        <v>60</v>
      </c>
      <c r="H59" s="10"/>
      <c r="I59" s="10"/>
      <c r="J59" s="10"/>
      <c r="K59" s="10"/>
      <c r="L59" s="10"/>
      <c r="M59" s="10"/>
    </row>
    <row r="60" spans="2:13" ht="20.7" customHeight="1" thickBot="1" x14ac:dyDescent="0.3">
      <c r="B60" s="22"/>
      <c r="C60" s="23"/>
      <c r="D60" s="23"/>
      <c r="E60" s="23"/>
      <c r="F60" s="23"/>
      <c r="G60" s="24"/>
    </row>
    <row r="61" spans="2:13" ht="23.7" customHeight="1" thickBot="1" x14ac:dyDescent="0.3">
      <c r="B61" s="14" t="s">
        <v>61</v>
      </c>
      <c r="C61" s="15"/>
      <c r="D61" s="15"/>
      <c r="E61" s="15"/>
      <c r="F61" s="15"/>
      <c r="G61" s="16"/>
    </row>
    <row r="62" spans="2:13" ht="11.25" customHeight="1" x14ac:dyDescent="0.25">
      <c r="B62" s="18"/>
      <c r="F62" s="1"/>
      <c r="G62" s="46"/>
    </row>
    <row r="63" spans="2:13" ht="20.7" customHeight="1" x14ac:dyDescent="0.25">
      <c r="B63" s="18" t="s">
        <v>62</v>
      </c>
      <c r="F63" s="1"/>
      <c r="G63" s="21" t="s">
        <v>63</v>
      </c>
    </row>
    <row r="64" spans="2:13" ht="20.7" customHeight="1" x14ac:dyDescent="0.25">
      <c r="B64" s="18" t="s">
        <v>64</v>
      </c>
      <c r="F64" s="1"/>
      <c r="G64" s="21" t="s">
        <v>65</v>
      </c>
    </row>
    <row r="65" spans="2:8" ht="20.7" customHeight="1" x14ac:dyDescent="0.25">
      <c r="B65" s="18" t="s">
        <v>66</v>
      </c>
      <c r="F65" s="1"/>
      <c r="G65" s="71">
        <v>45890</v>
      </c>
      <c r="H65" s="72"/>
    </row>
    <row r="66" spans="2:8" ht="11.25" customHeight="1" x14ac:dyDescent="0.25">
      <c r="B66" s="17"/>
      <c r="F66" s="1"/>
      <c r="G66" s="25"/>
    </row>
    <row r="67" spans="2:8" ht="20.7" customHeight="1" x14ac:dyDescent="0.25">
      <c r="B67" s="18"/>
      <c r="E67" s="52" t="s">
        <v>36</v>
      </c>
      <c r="F67" s="52" t="s">
        <v>37</v>
      </c>
      <c r="G67" s="53" t="s">
        <v>38</v>
      </c>
    </row>
    <row r="68" spans="2:8" ht="20.7" customHeight="1" x14ac:dyDescent="0.25">
      <c r="B68" s="73" t="s">
        <v>67</v>
      </c>
      <c r="F68" s="1"/>
      <c r="G68" s="25"/>
    </row>
    <row r="69" spans="2:8" ht="13.8" x14ac:dyDescent="0.25">
      <c r="B69" s="18" t="s">
        <v>68</v>
      </c>
      <c r="E69" s="74">
        <v>2936612630.1142759</v>
      </c>
      <c r="F69" s="74">
        <v>2936612630.1142759</v>
      </c>
      <c r="G69" s="75">
        <v>2936612630.1142759</v>
      </c>
    </row>
    <row r="70" spans="2:8" ht="20.7" customHeight="1" x14ac:dyDescent="0.25">
      <c r="B70" s="18" t="s">
        <v>69</v>
      </c>
      <c r="E70" s="74">
        <v>3387369.8857240677</v>
      </c>
      <c r="F70" s="74">
        <v>3387369.8857240677</v>
      </c>
      <c r="G70" s="75">
        <v>3387369.8857240677</v>
      </c>
    </row>
    <row r="71" spans="2:8" ht="20.7" customHeight="1" x14ac:dyDescent="0.25">
      <c r="B71" s="18" t="s">
        <v>70</v>
      </c>
      <c r="E71" s="74">
        <v>2795000000</v>
      </c>
      <c r="F71" s="74">
        <v>2837000000</v>
      </c>
      <c r="G71" s="75">
        <v>2860000000</v>
      </c>
    </row>
    <row r="72" spans="2:8" ht="20.7" customHeight="1" x14ac:dyDescent="0.25">
      <c r="B72" s="18" t="s">
        <v>71</v>
      </c>
      <c r="E72" s="76">
        <v>0</v>
      </c>
      <c r="F72" s="76">
        <v>0</v>
      </c>
      <c r="G72" s="77">
        <v>0</v>
      </c>
    </row>
    <row r="73" spans="2:8" ht="20.7" customHeight="1" x14ac:dyDescent="0.25">
      <c r="B73" s="17" t="s">
        <v>72</v>
      </c>
      <c r="C73" s="78"/>
      <c r="D73" s="78"/>
      <c r="E73" s="79">
        <f>E69+E70-E71-E72</f>
        <v>145000000</v>
      </c>
      <c r="F73" s="79">
        <f>F69+F70-F71-F72</f>
        <v>103000000</v>
      </c>
      <c r="G73" s="80">
        <f>G69+G70-G71-G72</f>
        <v>80000000</v>
      </c>
    </row>
    <row r="74" spans="2:8" ht="20.7" customHeight="1" x14ac:dyDescent="0.25">
      <c r="B74" s="18"/>
      <c r="F74" s="1"/>
      <c r="G74" s="25"/>
    </row>
    <row r="75" spans="2:8" ht="20.7" customHeight="1" x14ac:dyDescent="0.25">
      <c r="B75" s="47" t="s">
        <v>73</v>
      </c>
      <c r="F75" s="81"/>
      <c r="G75" s="25"/>
    </row>
    <row r="76" spans="2:8" ht="20.7" customHeight="1" x14ac:dyDescent="0.25">
      <c r="B76" s="18" t="s">
        <v>74</v>
      </c>
      <c r="E76" s="82">
        <v>2940000000</v>
      </c>
      <c r="F76" s="83">
        <f>E76</f>
        <v>2940000000</v>
      </c>
      <c r="G76" s="84">
        <f>F76</f>
        <v>2940000000</v>
      </c>
    </row>
    <row r="77" spans="2:8" ht="20.7" customHeight="1" x14ac:dyDescent="0.25">
      <c r="B77" s="18" t="s">
        <v>75</v>
      </c>
      <c r="E77" s="85">
        <v>9.8110016527727259E-2</v>
      </c>
      <c r="F77" s="85">
        <v>8.1115722822660899E-2</v>
      </c>
      <c r="G77" s="86">
        <v>6.4121429117594553E-2</v>
      </c>
    </row>
    <row r="78" spans="2:8" ht="20.7" customHeight="1" x14ac:dyDescent="0.25">
      <c r="B78" s="18" t="s">
        <v>76</v>
      </c>
      <c r="E78" s="87">
        <v>4.9000000000000002E-2</v>
      </c>
      <c r="F78" s="87">
        <v>3.5000000000000003E-2</v>
      </c>
      <c r="G78" s="88">
        <v>2.7E-2</v>
      </c>
    </row>
    <row r="79" spans="2:8" ht="20.7" customHeight="1" x14ac:dyDescent="0.25">
      <c r="B79" s="18" t="s">
        <v>77</v>
      </c>
      <c r="E79" s="79">
        <f>E76*E78</f>
        <v>144060000</v>
      </c>
      <c r="F79" s="89">
        <f>F76*F78</f>
        <v>102900000.00000001</v>
      </c>
      <c r="G79" s="80">
        <f>G76*G78</f>
        <v>79380000</v>
      </c>
    </row>
    <row r="80" spans="2:8" ht="17.850000000000001" customHeight="1" x14ac:dyDescent="0.25">
      <c r="B80" s="17"/>
      <c r="C80" s="78"/>
      <c r="D80" s="78"/>
      <c r="E80" s="78"/>
      <c r="F80" s="90"/>
      <c r="G80" s="91"/>
    </row>
    <row r="81" spans="2:10" ht="20.7" customHeight="1" x14ac:dyDescent="0.25">
      <c r="B81" s="17" t="s">
        <v>78</v>
      </c>
      <c r="C81" s="78"/>
      <c r="D81" s="78"/>
      <c r="E81" s="92" t="str">
        <f>IF(E73&gt;=E79,"Yes","No")</f>
        <v>Yes</v>
      </c>
      <c r="F81" s="93" t="str">
        <f>IF(F73&gt;=F79,"Yes","No")</f>
        <v>Yes</v>
      </c>
      <c r="G81" s="94" t="str">
        <f>IF(G73&gt;=G79,"Yes","No")</f>
        <v>Yes</v>
      </c>
    </row>
    <row r="82" spans="2:10" ht="13.2" customHeight="1" x14ac:dyDescent="0.25">
      <c r="B82" s="18"/>
      <c r="F82" s="81"/>
      <c r="G82" s="25"/>
    </row>
    <row r="83" spans="2:10" ht="13.8" x14ac:dyDescent="0.25">
      <c r="B83" s="95" t="s">
        <v>79</v>
      </c>
      <c r="F83" s="1"/>
      <c r="G83" s="25"/>
    </row>
    <row r="84" spans="2:10" ht="13.2" customHeight="1" x14ac:dyDescent="0.25">
      <c r="B84" s="17"/>
      <c r="F84" s="1"/>
      <c r="G84" s="25"/>
    </row>
    <row r="85" spans="2:10" ht="20.7" customHeight="1" x14ac:dyDescent="0.25">
      <c r="B85" s="18" t="s">
        <v>80</v>
      </c>
      <c r="F85" s="1"/>
      <c r="G85" s="21" t="s">
        <v>81</v>
      </c>
    </row>
    <row r="86" spans="2:10" ht="20.7" customHeight="1" x14ac:dyDescent="0.25">
      <c r="B86" s="18" t="s">
        <v>82</v>
      </c>
      <c r="F86" s="1"/>
      <c r="G86" s="21" t="s">
        <v>83</v>
      </c>
      <c r="I86" s="96"/>
      <c r="J86" s="96"/>
    </row>
    <row r="87" spans="2:10" ht="20.7" customHeight="1" x14ac:dyDescent="0.25">
      <c r="B87" s="18" t="s">
        <v>84</v>
      </c>
      <c r="F87" s="1"/>
      <c r="G87" s="21" t="s">
        <v>85</v>
      </c>
      <c r="I87" s="96"/>
      <c r="J87" s="96"/>
    </row>
    <row r="88" spans="2:10" ht="20.7" customHeight="1" x14ac:dyDescent="0.25">
      <c r="B88" s="18" t="s">
        <v>86</v>
      </c>
      <c r="F88" s="1"/>
      <c r="G88" s="21" t="s">
        <v>87</v>
      </c>
      <c r="I88" s="96"/>
      <c r="J88" s="96"/>
    </row>
    <row r="89" spans="2:10" ht="20.7" customHeight="1" x14ac:dyDescent="0.25">
      <c r="B89" s="18"/>
      <c r="F89" s="1"/>
      <c r="G89" s="21"/>
      <c r="I89" s="96"/>
      <c r="J89" s="96"/>
    </row>
    <row r="90" spans="2:10" ht="20.7" customHeight="1" x14ac:dyDescent="0.25">
      <c r="B90" s="18" t="s">
        <v>88</v>
      </c>
      <c r="F90" s="1"/>
      <c r="G90" s="97">
        <v>80000000</v>
      </c>
      <c r="I90" s="96"/>
      <c r="J90" s="96"/>
    </row>
    <row r="91" spans="2:10" ht="20.7" customHeight="1" x14ac:dyDescent="0.25">
      <c r="B91" s="18" t="s">
        <v>89</v>
      </c>
      <c r="F91" s="1"/>
      <c r="G91" s="40">
        <v>0</v>
      </c>
    </row>
    <row r="92" spans="2:10" ht="20.7" customHeight="1" thickBot="1" x14ac:dyDescent="0.3">
      <c r="B92" s="18" t="s">
        <v>90</v>
      </c>
      <c r="F92" s="1"/>
      <c r="G92" s="98">
        <f>G90-G91</f>
        <v>80000000</v>
      </c>
    </row>
    <row r="93" spans="2:10" ht="15.9" customHeight="1" thickTop="1" x14ac:dyDescent="0.25">
      <c r="B93" s="18"/>
      <c r="E93" s="99"/>
      <c r="F93" s="1"/>
      <c r="G93" s="25"/>
    </row>
    <row r="94" spans="2:10" ht="20.7" customHeight="1" x14ac:dyDescent="0.25">
      <c r="B94" s="95" t="s">
        <v>91</v>
      </c>
      <c r="E94" s="99"/>
      <c r="F94" s="1"/>
      <c r="G94" s="25"/>
    </row>
    <row r="95" spans="2:10" ht="15.9" customHeight="1" x14ac:dyDescent="0.25">
      <c r="B95" s="18"/>
      <c r="E95" s="99"/>
      <c r="F95" s="1"/>
      <c r="G95" s="25"/>
    </row>
    <row r="96" spans="2:10" ht="20.7" hidden="1" customHeight="1" x14ac:dyDescent="0.25">
      <c r="B96" s="18"/>
      <c r="F96" s="1"/>
      <c r="G96" s="25"/>
    </row>
    <row r="97" spans="2:7" ht="20.7" customHeight="1" x14ac:dyDescent="0.25">
      <c r="B97" s="18" t="s">
        <v>80</v>
      </c>
      <c r="F97" s="1"/>
      <c r="G97" s="21" t="s">
        <v>81</v>
      </c>
    </row>
    <row r="98" spans="2:7" ht="20.7" customHeight="1" x14ac:dyDescent="0.25">
      <c r="B98" s="18" t="s">
        <v>82</v>
      </c>
      <c r="F98" s="1"/>
      <c r="G98" s="21" t="s">
        <v>8</v>
      </c>
    </row>
    <row r="99" spans="2:7" ht="20.7" customHeight="1" x14ac:dyDescent="0.25">
      <c r="B99" s="18" t="s">
        <v>84</v>
      </c>
      <c r="F99" s="1"/>
      <c r="G99" s="21" t="s">
        <v>60</v>
      </c>
    </row>
    <row r="100" spans="2:7" ht="20.7" customHeight="1" x14ac:dyDescent="0.25">
      <c r="B100" s="18" t="s">
        <v>86</v>
      </c>
      <c r="F100" s="1"/>
      <c r="G100" s="21" t="s">
        <v>92</v>
      </c>
    </row>
    <row r="101" spans="2:7" ht="20.7" customHeight="1" x14ac:dyDescent="0.25">
      <c r="B101" s="18"/>
      <c r="F101" s="1"/>
      <c r="G101" s="21"/>
    </row>
    <row r="102" spans="2:7" ht="20.7" customHeight="1" x14ac:dyDescent="0.25">
      <c r="B102" s="18" t="s">
        <v>93</v>
      </c>
      <c r="F102" s="1"/>
      <c r="G102" s="40">
        <v>280000000</v>
      </c>
    </row>
    <row r="103" spans="2:7" ht="20.7" customHeight="1" x14ac:dyDescent="0.25">
      <c r="B103" s="18" t="s">
        <v>94</v>
      </c>
      <c r="F103" s="1"/>
      <c r="G103" s="40">
        <v>0</v>
      </c>
    </row>
    <row r="104" spans="2:7" ht="20.7" customHeight="1" thickBot="1" x14ac:dyDescent="0.3">
      <c r="B104" s="18" t="s">
        <v>95</v>
      </c>
      <c r="F104" s="1"/>
      <c r="G104" s="98">
        <f>G102-G103</f>
        <v>280000000</v>
      </c>
    </row>
    <row r="105" spans="2:7" ht="20.7" customHeight="1" thickTop="1" thickBot="1" x14ac:dyDescent="0.3">
      <c r="B105" s="22"/>
      <c r="C105" s="23"/>
      <c r="D105" s="23"/>
      <c r="E105" s="23"/>
      <c r="F105" s="23"/>
      <c r="G105" s="100"/>
    </row>
    <row r="106" spans="2:7" ht="23.7" customHeight="1" thickBot="1" x14ac:dyDescent="0.35">
      <c r="B106" s="101" t="s">
        <v>96</v>
      </c>
      <c r="C106" s="102"/>
      <c r="D106" s="102"/>
      <c r="E106" s="102"/>
      <c r="F106" s="102"/>
      <c r="G106" s="103"/>
    </row>
    <row r="107" spans="2:7" ht="20.7" customHeight="1" x14ac:dyDescent="0.25">
      <c r="B107" s="18"/>
      <c r="F107" s="1"/>
      <c r="G107" s="104"/>
    </row>
    <row r="108" spans="2:7" ht="20.7" customHeight="1" x14ac:dyDescent="0.25">
      <c r="B108" s="18" t="s">
        <v>96</v>
      </c>
      <c r="F108" s="1"/>
      <c r="G108" s="21" t="s">
        <v>8</v>
      </c>
    </row>
    <row r="109" spans="2:7" ht="20.7" customHeight="1" x14ac:dyDescent="0.25">
      <c r="B109" s="18" t="s">
        <v>84</v>
      </c>
      <c r="F109" s="1"/>
      <c r="G109" s="21" t="s">
        <v>97</v>
      </c>
    </row>
    <row r="110" spans="2:7" ht="20.7" customHeight="1" x14ac:dyDescent="0.25">
      <c r="B110" s="18" t="s">
        <v>98</v>
      </c>
      <c r="F110" s="1"/>
      <c r="G110" s="21" t="s">
        <v>99</v>
      </c>
    </row>
    <row r="111" spans="2:7" ht="20.7" customHeight="1" x14ac:dyDescent="0.25">
      <c r="B111" s="18" t="s">
        <v>100</v>
      </c>
      <c r="F111" s="1"/>
      <c r="G111" s="40">
        <v>2860000000</v>
      </c>
    </row>
    <row r="112" spans="2:7" ht="20.7" customHeight="1" thickBot="1" x14ac:dyDescent="0.3">
      <c r="B112" s="22"/>
      <c r="C112" s="23"/>
      <c r="D112" s="23"/>
      <c r="E112" s="23"/>
      <c r="F112" s="23"/>
      <c r="G112" s="105"/>
    </row>
    <row r="113" spans="2:15" ht="23.7" customHeight="1" thickBot="1" x14ac:dyDescent="0.3">
      <c r="B113" s="14" t="s">
        <v>101</v>
      </c>
      <c r="C113" s="15"/>
      <c r="D113" s="15"/>
      <c r="E113" s="15"/>
      <c r="F113" s="15"/>
      <c r="G113" s="16"/>
    </row>
    <row r="114" spans="2:15" ht="20.7" customHeight="1" thickBot="1" x14ac:dyDescent="0.3">
      <c r="B114" s="106"/>
      <c r="C114" s="107"/>
      <c r="D114" s="108"/>
      <c r="E114" s="108"/>
      <c r="F114" s="108"/>
      <c r="G114" s="109"/>
    </row>
    <row r="115" spans="2:15" ht="23.7" customHeight="1" thickBot="1" x14ac:dyDescent="0.3">
      <c r="B115" s="110" t="s">
        <v>102</v>
      </c>
      <c r="C115" s="111"/>
      <c r="D115" s="111"/>
      <c r="E115" s="111"/>
      <c r="F115" s="111"/>
      <c r="G115" s="112"/>
    </row>
    <row r="116" spans="2:15" ht="20.7" customHeight="1" x14ac:dyDescent="0.25">
      <c r="B116" s="113"/>
      <c r="C116" s="114"/>
      <c r="D116" s="115"/>
      <c r="E116" s="115"/>
      <c r="F116" s="115"/>
      <c r="G116" s="116"/>
    </row>
    <row r="117" spans="2:15" ht="42.15" hidden="1" customHeight="1" x14ac:dyDescent="0.25">
      <c r="B117" s="117" t="s">
        <v>103</v>
      </c>
      <c r="C117" s="118"/>
      <c r="D117" s="118"/>
      <c r="E117" s="118"/>
      <c r="F117" s="118"/>
      <c r="G117" s="119"/>
    </row>
    <row r="118" spans="2:15" ht="0.9" customHeight="1" x14ac:dyDescent="0.25">
      <c r="B118" s="120"/>
      <c r="C118" s="121"/>
      <c r="D118" s="122"/>
      <c r="E118" s="122"/>
      <c r="F118" s="122"/>
      <c r="G118" s="123"/>
    </row>
    <row r="119" spans="2:15" s="11" customFormat="1" ht="38.4" customHeight="1" x14ac:dyDescent="0.3">
      <c r="B119" s="124" t="s">
        <v>104</v>
      </c>
      <c r="C119" s="125" t="s">
        <v>105</v>
      </c>
      <c r="D119" s="126" t="s">
        <v>106</v>
      </c>
      <c r="E119" s="126" t="s">
        <v>107</v>
      </c>
      <c r="F119" s="126" t="s">
        <v>108</v>
      </c>
      <c r="G119" s="127" t="s">
        <v>109</v>
      </c>
      <c r="H119" s="10"/>
      <c r="I119" s="10"/>
      <c r="J119" s="10"/>
      <c r="K119" s="10"/>
      <c r="L119" s="10"/>
      <c r="M119" s="10"/>
    </row>
    <row r="120" spans="2:15" s="11" customFormat="1" ht="20.7" customHeight="1" x14ac:dyDescent="0.3">
      <c r="B120" s="37" t="s">
        <v>110</v>
      </c>
      <c r="C120" s="128">
        <v>45946</v>
      </c>
      <c r="D120" s="128">
        <v>45988</v>
      </c>
      <c r="E120" s="129" t="s">
        <v>111</v>
      </c>
      <c r="F120" s="129" t="str">
        <f>G41</f>
        <v>P-1.za  (sf)</v>
      </c>
      <c r="G120" s="130">
        <f>G33</f>
        <v>2795000000</v>
      </c>
      <c r="H120" s="10"/>
      <c r="I120" s="10"/>
      <c r="J120" s="10"/>
      <c r="K120" s="10"/>
      <c r="L120" s="10"/>
      <c r="M120" s="10"/>
    </row>
    <row r="121" spans="2:15" s="11" customFormat="1" ht="20.7" customHeight="1" x14ac:dyDescent="0.3">
      <c r="B121" s="37" t="s">
        <v>112</v>
      </c>
      <c r="C121" s="128">
        <v>45971</v>
      </c>
      <c r="D121" s="128">
        <v>45971</v>
      </c>
      <c r="E121" s="129" t="s">
        <v>113</v>
      </c>
      <c r="F121" s="129" t="s">
        <v>113</v>
      </c>
      <c r="G121" s="130">
        <f>G34</f>
        <v>42000000</v>
      </c>
      <c r="H121" s="10"/>
      <c r="I121" s="10"/>
      <c r="J121" s="10"/>
      <c r="K121" s="10"/>
      <c r="L121" s="10"/>
      <c r="M121" s="10"/>
    </row>
    <row r="122" spans="2:15" s="11" customFormat="1" ht="20.7" customHeight="1" x14ac:dyDescent="0.3">
      <c r="B122" s="37" t="s">
        <v>114</v>
      </c>
      <c r="C122" s="128">
        <v>45971</v>
      </c>
      <c r="D122" s="128">
        <v>45971</v>
      </c>
      <c r="E122" s="129" t="s">
        <v>115</v>
      </c>
      <c r="F122" s="129" t="s">
        <v>115</v>
      </c>
      <c r="G122" s="130">
        <f>G35</f>
        <v>23000000</v>
      </c>
      <c r="H122" s="10"/>
      <c r="I122" s="10"/>
      <c r="J122" s="10"/>
      <c r="K122" s="10"/>
      <c r="L122" s="10"/>
      <c r="M122" s="10"/>
    </row>
    <row r="123" spans="2:15" ht="20.7" customHeight="1" thickBot="1" x14ac:dyDescent="0.3">
      <c r="B123" s="131" t="s">
        <v>116</v>
      </c>
      <c r="C123" s="132"/>
      <c r="D123" s="132"/>
      <c r="E123" s="132"/>
      <c r="F123" s="132"/>
      <c r="G123" s="133">
        <f>SUM(G120:G122)</f>
        <v>2860000000</v>
      </c>
    </row>
    <row r="124" spans="2:15" ht="20.7" customHeight="1" thickTop="1" x14ac:dyDescent="0.25">
      <c r="B124" s="120"/>
      <c r="C124" s="132"/>
      <c r="D124" s="134"/>
      <c r="E124" s="135"/>
      <c r="F124" s="136"/>
      <c r="G124" s="25"/>
    </row>
    <row r="125" spans="2:15" ht="43.2" customHeight="1" x14ac:dyDescent="0.25">
      <c r="B125" s="124" t="s">
        <v>104</v>
      </c>
      <c r="C125" s="126" t="s">
        <v>117</v>
      </c>
      <c r="D125" s="126" t="s">
        <v>118</v>
      </c>
      <c r="E125" s="126" t="s">
        <v>119</v>
      </c>
      <c r="F125" s="126" t="s">
        <v>120</v>
      </c>
      <c r="G125" s="127" t="s">
        <v>121</v>
      </c>
    </row>
    <row r="126" spans="2:15" ht="20.7" customHeight="1" x14ac:dyDescent="0.25">
      <c r="B126" s="37" t="s">
        <v>110</v>
      </c>
      <c r="C126" s="137">
        <v>39.900815742397135</v>
      </c>
      <c r="D126" s="138">
        <v>91.174669051878354</v>
      </c>
      <c r="E126" s="67">
        <v>180</v>
      </c>
      <c r="F126" s="138">
        <v>532000000</v>
      </c>
      <c r="G126" s="139">
        <v>45982</v>
      </c>
      <c r="H126" s="72"/>
      <c r="N126" s="140"/>
      <c r="O126" s="140"/>
    </row>
    <row r="127" spans="2:15" ht="20.7" customHeight="1" x14ac:dyDescent="0.25">
      <c r="B127" s="37" t="s">
        <v>112</v>
      </c>
      <c r="C127" s="137">
        <v>41</v>
      </c>
      <c r="D127" s="138">
        <v>91</v>
      </c>
      <c r="E127" s="67">
        <v>180</v>
      </c>
      <c r="F127" s="138">
        <v>42000000</v>
      </c>
      <c r="G127" s="139">
        <v>45971</v>
      </c>
      <c r="H127" s="72"/>
      <c r="N127" s="140"/>
      <c r="O127" s="140"/>
    </row>
    <row r="128" spans="2:15" ht="20.7" customHeight="1" x14ac:dyDescent="0.25">
      <c r="B128" s="37" t="s">
        <v>114</v>
      </c>
      <c r="C128" s="137">
        <v>41</v>
      </c>
      <c r="D128" s="138">
        <v>91</v>
      </c>
      <c r="E128" s="67">
        <v>180</v>
      </c>
      <c r="F128" s="138">
        <v>23000000</v>
      </c>
      <c r="G128" s="139">
        <v>45971</v>
      </c>
      <c r="H128" s="72"/>
      <c r="N128" s="140"/>
      <c r="O128" s="140"/>
    </row>
    <row r="129" spans="2:17" ht="13.2" customHeight="1" x14ac:dyDescent="0.25">
      <c r="B129" s="120"/>
      <c r="C129" s="141"/>
      <c r="D129" s="134"/>
      <c r="E129" s="135"/>
      <c r="F129" s="136"/>
      <c r="G129" s="25"/>
      <c r="N129" s="140"/>
      <c r="O129" s="140"/>
    </row>
    <row r="130" spans="2:17" ht="20.7" customHeight="1" x14ac:dyDescent="0.25">
      <c r="B130" s="142"/>
      <c r="G130" s="25"/>
      <c r="N130" s="140"/>
      <c r="O130" s="140"/>
    </row>
    <row r="131" spans="2:17" ht="45" hidden="1" customHeight="1" thickBot="1" x14ac:dyDescent="0.3">
      <c r="B131" s="143" t="s">
        <v>104</v>
      </c>
      <c r="C131" s="144"/>
      <c r="D131" s="145" t="s">
        <v>122</v>
      </c>
      <c r="E131" s="146" t="s">
        <v>123</v>
      </c>
      <c r="F131" s="147"/>
      <c r="G131" s="25"/>
      <c r="N131" s="140"/>
      <c r="O131" s="140"/>
    </row>
    <row r="132" spans="2:17" ht="18.75" hidden="1" customHeight="1" thickBot="1" x14ac:dyDescent="0.3">
      <c r="B132" s="148" t="s">
        <v>110</v>
      </c>
      <c r="C132" s="149" t="s">
        <v>124</v>
      </c>
      <c r="D132" s="150">
        <v>0</v>
      </c>
      <c r="E132" s="151">
        <v>0</v>
      </c>
      <c r="F132" s="147"/>
      <c r="G132" s="25"/>
      <c r="N132" s="140"/>
      <c r="O132" s="140"/>
    </row>
    <row r="133" spans="2:17" ht="18.75" hidden="1" customHeight="1" thickBot="1" x14ac:dyDescent="0.3">
      <c r="B133" s="152" t="s">
        <v>116</v>
      </c>
      <c r="C133" s="153"/>
      <c r="D133" s="154">
        <v>0</v>
      </c>
      <c r="E133" s="155">
        <v>0</v>
      </c>
      <c r="F133" s="147"/>
      <c r="G133" s="25"/>
      <c r="N133" s="140"/>
      <c r="O133" s="140"/>
    </row>
    <row r="134" spans="2:17" ht="13.8" x14ac:dyDescent="0.25">
      <c r="B134" s="120"/>
      <c r="C134" s="132"/>
      <c r="D134" s="156"/>
      <c r="E134" s="135"/>
      <c r="F134" s="136"/>
      <c r="G134" s="25"/>
      <c r="J134" s="740">
        <v>45930</v>
      </c>
      <c r="K134" s="4" t="s">
        <v>125</v>
      </c>
      <c r="N134" s="140"/>
      <c r="O134" s="140"/>
    </row>
    <row r="135" spans="2:17" ht="20.7" customHeight="1" x14ac:dyDescent="0.25">
      <c r="B135" s="142"/>
      <c r="C135" s="157"/>
      <c r="D135" s="158"/>
      <c r="E135" s="159"/>
      <c r="F135" s="160"/>
      <c r="G135" s="25"/>
      <c r="N135" s="140"/>
      <c r="O135" s="140"/>
    </row>
    <row r="136" spans="2:17" ht="20.7" customHeight="1" x14ac:dyDescent="0.25">
      <c r="B136" s="142"/>
      <c r="C136" s="157"/>
      <c r="D136" s="158"/>
      <c r="E136" s="159"/>
      <c r="F136" s="160"/>
      <c r="G136" s="25"/>
      <c r="J136" s="741" t="s">
        <v>110</v>
      </c>
      <c r="K136" s="741" t="s">
        <v>112</v>
      </c>
      <c r="L136" s="741" t="s">
        <v>114</v>
      </c>
      <c r="N136" s="140"/>
      <c r="O136" s="140"/>
    </row>
    <row r="137" spans="2:17" ht="20.7" customHeight="1" x14ac:dyDescent="0.25">
      <c r="B137" s="142"/>
      <c r="C137" s="157"/>
      <c r="D137" s="158"/>
      <c r="E137" s="159"/>
      <c r="F137" s="160"/>
      <c r="G137" s="25"/>
      <c r="I137" s="742" t="s">
        <v>126</v>
      </c>
      <c r="J137" s="743">
        <v>742200000</v>
      </c>
      <c r="K137" s="743">
        <v>0</v>
      </c>
      <c r="L137" s="743">
        <v>0</v>
      </c>
      <c r="N137" s="140"/>
      <c r="O137" s="140"/>
      <c r="P137" s="1">
        <v>1</v>
      </c>
      <c r="Q137" s="1">
        <v>30</v>
      </c>
    </row>
    <row r="138" spans="2:17" ht="20.7" customHeight="1" x14ac:dyDescent="0.25">
      <c r="B138" s="142"/>
      <c r="C138" s="157"/>
      <c r="D138" s="158"/>
      <c r="E138" s="159"/>
      <c r="F138" s="160"/>
      <c r="G138" s="25"/>
      <c r="I138" s="4" t="s">
        <v>127</v>
      </c>
      <c r="J138" s="743">
        <v>923000000</v>
      </c>
      <c r="K138" s="743">
        <v>42000000</v>
      </c>
      <c r="L138" s="743">
        <v>23000000</v>
      </c>
      <c r="N138" s="140"/>
      <c r="O138" s="140"/>
      <c r="P138" s="1">
        <v>31</v>
      </c>
      <c r="Q138" s="1">
        <v>45</v>
      </c>
    </row>
    <row r="139" spans="2:17" ht="20.7" customHeight="1" x14ac:dyDescent="0.25">
      <c r="B139" s="142"/>
      <c r="C139" s="157"/>
      <c r="D139" s="158"/>
      <c r="E139" s="159"/>
      <c r="F139" s="160"/>
      <c r="G139" s="25"/>
      <c r="I139" s="4" t="s">
        <v>128</v>
      </c>
      <c r="J139" s="743">
        <v>1129800000</v>
      </c>
      <c r="K139" s="743">
        <v>0</v>
      </c>
      <c r="L139" s="743">
        <v>0</v>
      </c>
      <c r="N139" s="140"/>
      <c r="O139" s="140"/>
      <c r="P139" s="1">
        <v>46</v>
      </c>
      <c r="Q139" s="1">
        <v>70</v>
      </c>
    </row>
    <row r="140" spans="2:17" ht="20.7" customHeight="1" x14ac:dyDescent="0.25">
      <c r="B140" s="142"/>
      <c r="C140" s="157"/>
      <c r="D140" s="158"/>
      <c r="E140" s="159"/>
      <c r="F140" s="160"/>
      <c r="G140" s="25"/>
      <c r="I140" s="4" t="s">
        <v>129</v>
      </c>
      <c r="J140" s="743">
        <v>0</v>
      </c>
      <c r="K140" s="743">
        <v>0</v>
      </c>
      <c r="L140" s="743">
        <v>0</v>
      </c>
      <c r="N140" s="140"/>
      <c r="O140" s="140"/>
      <c r="P140" s="1">
        <v>71</v>
      </c>
      <c r="Q140" s="1">
        <v>85</v>
      </c>
    </row>
    <row r="141" spans="2:17" ht="20.7" customHeight="1" x14ac:dyDescent="0.25">
      <c r="B141" s="142"/>
      <c r="C141" s="157"/>
      <c r="D141" s="158"/>
      <c r="E141" s="159"/>
      <c r="F141" s="160"/>
      <c r="G141" s="25"/>
      <c r="I141" s="4" t="s">
        <v>130</v>
      </c>
      <c r="J141" s="743">
        <v>0</v>
      </c>
      <c r="K141" s="743">
        <v>0</v>
      </c>
      <c r="L141" s="743">
        <v>0</v>
      </c>
      <c r="N141" s="140"/>
      <c r="O141" s="140"/>
      <c r="P141" s="1">
        <v>86</v>
      </c>
      <c r="Q141" s="1">
        <v>100</v>
      </c>
    </row>
    <row r="142" spans="2:17" ht="20.7" customHeight="1" x14ac:dyDescent="0.25">
      <c r="B142" s="142"/>
      <c r="C142" s="157"/>
      <c r="D142" s="158"/>
      <c r="E142" s="159"/>
      <c r="F142" s="160"/>
      <c r="G142" s="25"/>
      <c r="I142" s="4" t="s">
        <v>131</v>
      </c>
      <c r="J142" s="743">
        <v>0</v>
      </c>
      <c r="K142" s="743">
        <v>0</v>
      </c>
      <c r="L142" s="743">
        <v>0</v>
      </c>
      <c r="N142" s="140"/>
      <c r="O142" s="140"/>
      <c r="P142" s="1">
        <v>101</v>
      </c>
      <c r="Q142" s="1">
        <v>999</v>
      </c>
    </row>
    <row r="143" spans="2:17" ht="20.7" customHeight="1" x14ac:dyDescent="0.25">
      <c r="B143" s="142"/>
      <c r="C143" s="157"/>
      <c r="D143" s="158"/>
      <c r="E143" s="159"/>
      <c r="F143" s="160"/>
      <c r="G143" s="25"/>
      <c r="J143" s="744">
        <f>SUM(J137:J142)</f>
        <v>2795000000</v>
      </c>
      <c r="K143" s="744">
        <f>SUM(K137:K142)</f>
        <v>42000000</v>
      </c>
      <c r="L143" s="744">
        <f>SUM(L137:L142)</f>
        <v>23000000</v>
      </c>
      <c r="N143" s="140"/>
      <c r="O143" s="140"/>
    </row>
    <row r="144" spans="2:17" ht="20.7" customHeight="1" x14ac:dyDescent="0.25">
      <c r="B144" s="142"/>
      <c r="C144" s="157"/>
      <c r="D144" s="158"/>
      <c r="E144" s="159"/>
      <c r="F144" s="160"/>
      <c r="G144" s="25"/>
      <c r="J144" s="744">
        <f>G120</f>
        <v>2795000000</v>
      </c>
      <c r="K144" s="744">
        <f>G121</f>
        <v>42000000</v>
      </c>
      <c r="L144" s="744">
        <f>G122</f>
        <v>23000000</v>
      </c>
      <c r="N144" s="140"/>
      <c r="O144" s="140"/>
    </row>
    <row r="145" spans="2:15" ht="20.7" customHeight="1" x14ac:dyDescent="0.25">
      <c r="B145" s="142"/>
      <c r="C145" s="157"/>
      <c r="D145" s="158"/>
      <c r="E145" s="159"/>
      <c r="F145" s="160"/>
      <c r="G145" s="25"/>
      <c r="J145" s="744">
        <v>0</v>
      </c>
      <c r="K145" s="744">
        <v>0</v>
      </c>
      <c r="L145" s="744">
        <v>0</v>
      </c>
      <c r="N145" s="140"/>
      <c r="O145" s="140"/>
    </row>
    <row r="146" spans="2:15" ht="20.7" customHeight="1" x14ac:dyDescent="0.25">
      <c r="B146" s="142"/>
      <c r="C146" s="157"/>
      <c r="D146" s="158"/>
      <c r="E146" s="159"/>
      <c r="F146" s="160"/>
      <c r="G146" s="25"/>
      <c r="N146" s="140"/>
      <c r="O146" s="140"/>
    </row>
    <row r="147" spans="2:15" ht="20.7" customHeight="1" x14ac:dyDescent="0.25">
      <c r="B147" s="142"/>
      <c r="C147" s="157"/>
      <c r="D147" s="158"/>
      <c r="E147" s="159"/>
      <c r="F147" s="160"/>
      <c r="G147" s="25"/>
      <c r="J147" s="161"/>
      <c r="K147" s="161"/>
      <c r="L147" s="161"/>
      <c r="M147" s="161"/>
    </row>
    <row r="148" spans="2:15" ht="20.7" customHeight="1" x14ac:dyDescent="0.25">
      <c r="B148" s="142"/>
      <c r="C148" s="157"/>
      <c r="D148" s="158"/>
      <c r="E148" s="159"/>
      <c r="F148" s="160"/>
      <c r="G148" s="25"/>
    </row>
    <row r="149" spans="2:15" ht="31.95" customHeight="1" x14ac:dyDescent="0.25">
      <c r="B149" s="162" t="s">
        <v>132</v>
      </c>
      <c r="C149" s="163"/>
      <c r="D149" s="163"/>
      <c r="E149" s="163"/>
      <c r="F149" s="163"/>
      <c r="G149" s="164"/>
    </row>
    <row r="150" spans="2:15" ht="20.7" customHeight="1" thickBot="1" x14ac:dyDescent="0.3">
      <c r="B150" s="165"/>
      <c r="C150" s="166"/>
      <c r="D150" s="167"/>
      <c r="E150" s="168"/>
      <c r="F150" s="169"/>
      <c r="G150" s="24"/>
    </row>
    <row r="151" spans="2:15" ht="20.7" hidden="1" customHeight="1" thickBot="1" x14ac:dyDescent="0.3">
      <c r="B151" s="165"/>
      <c r="C151" s="166"/>
      <c r="D151" s="167"/>
      <c r="E151" s="168"/>
      <c r="F151" s="169"/>
      <c r="G151" s="24"/>
    </row>
    <row r="152" spans="2:15" ht="23.7" customHeight="1" thickBot="1" x14ac:dyDescent="0.3">
      <c r="B152" s="110" t="s">
        <v>133</v>
      </c>
      <c r="C152" s="111"/>
      <c r="D152" s="111"/>
      <c r="E152" s="111"/>
      <c r="F152" s="111"/>
      <c r="G152" s="112"/>
    </row>
    <row r="153" spans="2:15" ht="20.7" customHeight="1" thickBot="1" x14ac:dyDescent="0.3">
      <c r="B153" s="170"/>
      <c r="C153" s="171"/>
      <c r="D153" s="172"/>
      <c r="E153" s="173"/>
      <c r="F153" s="174"/>
      <c r="G153" s="175"/>
    </row>
    <row r="154" spans="2:15" ht="22.5" customHeight="1" thickBot="1" x14ac:dyDescent="0.3">
      <c r="B154" s="176" t="s">
        <v>134</v>
      </c>
      <c r="C154" s="177"/>
      <c r="D154" s="178"/>
      <c r="G154" s="25"/>
    </row>
    <row r="155" spans="2:15" ht="22.5" customHeight="1" x14ac:dyDescent="0.25">
      <c r="B155" s="179" t="s">
        <v>135</v>
      </c>
      <c r="C155" s="180"/>
      <c r="D155" s="181">
        <f>H155</f>
        <v>0</v>
      </c>
      <c r="E155" s="182"/>
      <c r="G155" s="25"/>
      <c r="H155" s="183"/>
      <c r="I155" s="184"/>
    </row>
    <row r="156" spans="2:15" ht="22.5" customHeight="1" x14ac:dyDescent="0.25">
      <c r="B156" s="185" t="s">
        <v>136</v>
      </c>
      <c r="C156" s="186"/>
      <c r="D156" s="187">
        <f>D159-D157-D155</f>
        <v>3976</v>
      </c>
      <c r="E156" s="182"/>
      <c r="G156" s="25"/>
    </row>
    <row r="157" spans="2:15" ht="22.5" customHeight="1" x14ac:dyDescent="0.25">
      <c r="B157" s="185" t="s">
        <v>137</v>
      </c>
      <c r="C157" s="186"/>
      <c r="D157" s="188">
        <v>0</v>
      </c>
      <c r="E157" s="182"/>
      <c r="F157" s="189"/>
      <c r="G157" s="25"/>
    </row>
    <row r="158" spans="2:15" ht="22.5" hidden="1" customHeight="1" thickBot="1" x14ac:dyDescent="0.3">
      <c r="B158" s="185" t="s">
        <v>138</v>
      </c>
      <c r="C158" s="186"/>
      <c r="D158" s="190"/>
      <c r="E158" s="182"/>
      <c r="G158" s="25"/>
    </row>
    <row r="159" spans="2:15" ht="22.5" customHeight="1" thickBot="1" x14ac:dyDescent="0.3">
      <c r="B159" s="191" t="s">
        <v>139</v>
      </c>
      <c r="C159" s="192"/>
      <c r="D159" s="193">
        <v>3976</v>
      </c>
      <c r="E159" s="194"/>
      <c r="G159" s="25"/>
      <c r="H159" s="195">
        <v>0</v>
      </c>
    </row>
    <row r="160" spans="2:15" ht="22.5" customHeight="1" thickBot="1" x14ac:dyDescent="0.3">
      <c r="B160" s="196"/>
      <c r="C160" s="197"/>
      <c r="D160" s="197"/>
      <c r="E160" s="198"/>
      <c r="G160" s="77"/>
    </row>
    <row r="161" spans="2:13" ht="22.5" customHeight="1" thickBot="1" x14ac:dyDescent="0.3">
      <c r="B161" s="199" t="s">
        <v>140</v>
      </c>
      <c r="C161" s="200"/>
      <c r="D161" s="201"/>
      <c r="G161" s="25"/>
    </row>
    <row r="162" spans="2:13" ht="24" hidden="1" customHeight="1" thickBot="1" x14ac:dyDescent="0.3">
      <c r="B162" s="202"/>
      <c r="C162" s="203"/>
      <c r="D162" s="204"/>
      <c r="F162" s="205"/>
      <c r="G162" s="25"/>
    </row>
    <row r="163" spans="2:13" s="11" customFormat="1" ht="22.5" customHeight="1" x14ac:dyDescent="0.3">
      <c r="B163" s="206" t="s">
        <v>141</v>
      </c>
      <c r="C163" s="207"/>
      <c r="D163" s="208">
        <v>3.5669337903952859E-2</v>
      </c>
      <c r="E163" s="209"/>
      <c r="F163" s="210"/>
      <c r="G163" s="211"/>
      <c r="H163" s="10"/>
      <c r="I163" s="10"/>
      <c r="J163" s="10"/>
      <c r="K163" s="10"/>
      <c r="L163" s="10"/>
      <c r="M163" s="10"/>
    </row>
    <row r="164" spans="2:13" s="11" customFormat="1" ht="22.5" customHeight="1" x14ac:dyDescent="0.25">
      <c r="B164" s="212" t="s">
        <v>142</v>
      </c>
      <c r="C164" s="209"/>
      <c r="D164" s="213">
        <v>-6.0000000000000001E-3</v>
      </c>
      <c r="E164" s="209"/>
      <c r="F164" s="214"/>
      <c r="G164" s="211"/>
      <c r="H164" s="10"/>
      <c r="I164" s="10"/>
      <c r="J164" s="10"/>
      <c r="K164" s="10"/>
      <c r="L164" s="10"/>
      <c r="M164" s="10"/>
    </row>
    <row r="165" spans="2:13" s="11" customFormat="1" ht="22.5" customHeight="1" x14ac:dyDescent="0.25">
      <c r="B165" s="212" t="s">
        <v>143</v>
      </c>
      <c r="C165" s="209"/>
      <c r="D165" s="213">
        <v>-1.2117088189888329E-2</v>
      </c>
      <c r="E165" s="209"/>
      <c r="F165" s="214"/>
      <c r="G165" s="211"/>
      <c r="H165" s="10"/>
      <c r="I165" s="10"/>
      <c r="J165" s="10"/>
      <c r="K165" s="10"/>
      <c r="L165" s="10"/>
      <c r="M165" s="10"/>
    </row>
    <row r="166" spans="2:13" ht="22.5" customHeight="1" thickBot="1" x14ac:dyDescent="0.35">
      <c r="B166" s="215" t="s">
        <v>144</v>
      </c>
      <c r="C166" s="216"/>
      <c r="D166" s="217">
        <f>SUM(D163:D165)</f>
        <v>1.7552249714064532E-2</v>
      </c>
      <c r="F166" s="210"/>
      <c r="G166" s="25"/>
    </row>
    <row r="167" spans="2:13" ht="22.5" customHeight="1" thickBot="1" x14ac:dyDescent="0.3">
      <c r="B167" s="218"/>
      <c r="C167" s="219"/>
      <c r="D167" s="219"/>
      <c r="G167" s="25"/>
    </row>
    <row r="168" spans="2:13" ht="22.5" customHeight="1" thickBot="1" x14ac:dyDescent="0.3">
      <c r="B168" s="199" t="s">
        <v>145</v>
      </c>
      <c r="C168" s="200"/>
      <c r="D168" s="201"/>
      <c r="G168" s="25"/>
    </row>
    <row r="169" spans="2:13" s="11" customFormat="1" ht="22.5" customHeight="1" x14ac:dyDescent="0.3">
      <c r="B169" s="220" t="s">
        <v>146</v>
      </c>
      <c r="C169" s="221"/>
      <c r="D169" s="222">
        <f>D159</f>
        <v>3976</v>
      </c>
      <c r="F169" s="223"/>
      <c r="G169" s="224"/>
      <c r="H169" s="10"/>
      <c r="I169" s="10"/>
      <c r="J169" s="10"/>
      <c r="K169" s="10"/>
      <c r="L169" s="10"/>
      <c r="M169" s="10"/>
    </row>
    <row r="170" spans="2:13" s="11" customFormat="1" ht="22.5" customHeight="1" x14ac:dyDescent="0.25">
      <c r="B170" s="225" t="s">
        <v>147</v>
      </c>
      <c r="C170" s="226"/>
      <c r="D170" s="227">
        <v>2936677553.0200043</v>
      </c>
      <c r="E170" s="194"/>
      <c r="F170" s="223"/>
      <c r="G170" s="224"/>
      <c r="H170" s="228">
        <v>1.9999504089355469E-2</v>
      </c>
      <c r="I170" s="10"/>
      <c r="J170" s="10"/>
      <c r="K170" s="10"/>
      <c r="L170" s="10"/>
      <c r="M170" s="10"/>
    </row>
    <row r="171" spans="2:13" s="11" customFormat="1" ht="22.5" customHeight="1" x14ac:dyDescent="0.3">
      <c r="B171" s="225" t="s">
        <v>148</v>
      </c>
      <c r="C171" s="226"/>
      <c r="D171" s="227">
        <v>5219335.4800000004</v>
      </c>
      <c r="E171" s="229"/>
      <c r="F171" s="223"/>
      <c r="G171" s="224"/>
      <c r="H171" s="10"/>
      <c r="I171" s="10"/>
      <c r="J171" s="10"/>
      <c r="K171" s="10"/>
      <c r="L171" s="10"/>
      <c r="M171" s="10"/>
    </row>
    <row r="172" spans="2:13" s="11" customFormat="1" ht="22.5" customHeight="1" x14ac:dyDescent="0.3">
      <c r="B172" s="225" t="s">
        <v>149</v>
      </c>
      <c r="C172" s="226"/>
      <c r="D172" s="227">
        <v>738600.99422032305</v>
      </c>
      <c r="F172" s="223"/>
      <c r="G172" s="224"/>
      <c r="H172" s="10"/>
      <c r="I172" s="10"/>
      <c r="J172" s="10"/>
      <c r="K172" s="10"/>
      <c r="L172" s="10"/>
      <c r="M172" s="10"/>
    </row>
    <row r="173" spans="2:13" s="11" customFormat="1" ht="22.5" customHeight="1" x14ac:dyDescent="0.3">
      <c r="B173" s="225" t="s">
        <v>150</v>
      </c>
      <c r="C173" s="226"/>
      <c r="D173" s="230">
        <v>0.18701733144797189</v>
      </c>
      <c r="F173" s="223"/>
      <c r="G173" s="224"/>
      <c r="H173" s="10"/>
      <c r="I173" s="10"/>
      <c r="J173" s="10"/>
      <c r="K173" s="10"/>
      <c r="L173" s="10"/>
      <c r="M173" s="10"/>
    </row>
    <row r="174" spans="2:13" s="11" customFormat="1" ht="22.5" customHeight="1" x14ac:dyDescent="0.3">
      <c r="B174" s="231" t="s">
        <v>151</v>
      </c>
      <c r="C174" s="232"/>
      <c r="D174" s="233">
        <v>0.68704200386813474</v>
      </c>
      <c r="F174" s="223"/>
      <c r="G174" s="224"/>
      <c r="H174" s="10"/>
      <c r="I174" s="10"/>
      <c r="J174" s="10"/>
      <c r="K174" s="10"/>
      <c r="L174" s="10"/>
      <c r="M174" s="10"/>
    </row>
    <row r="175" spans="2:13" s="11" customFormat="1" ht="22.5" customHeight="1" x14ac:dyDescent="0.3">
      <c r="B175" s="231" t="s">
        <v>152</v>
      </c>
      <c r="C175" s="232"/>
      <c r="D175" s="230">
        <v>0.19911249949720342</v>
      </c>
      <c r="F175" s="223"/>
      <c r="G175" s="224"/>
      <c r="H175" s="10"/>
      <c r="I175" s="10"/>
      <c r="J175" s="10"/>
      <c r="K175" s="10"/>
      <c r="L175" s="10"/>
      <c r="M175" s="10"/>
    </row>
    <row r="176" spans="2:13" s="11" customFormat="1" ht="22.5" customHeight="1" x14ac:dyDescent="0.3">
      <c r="B176" s="225" t="s">
        <v>153</v>
      </c>
      <c r="C176" s="226"/>
      <c r="D176" s="234">
        <v>38.319683477787507</v>
      </c>
      <c r="F176" s="223"/>
      <c r="G176" s="224"/>
      <c r="H176" s="10"/>
      <c r="I176" s="10"/>
      <c r="J176" s="10"/>
      <c r="K176" s="10"/>
      <c r="L176" s="10"/>
      <c r="M176" s="10"/>
    </row>
    <row r="177" spans="2:13" s="11" customFormat="1" ht="22.5" customHeight="1" x14ac:dyDescent="0.3">
      <c r="B177" s="235" t="s">
        <v>154</v>
      </c>
      <c r="C177" s="236"/>
      <c r="D177" s="237">
        <v>17.089128628497484</v>
      </c>
      <c r="F177" s="223"/>
      <c r="G177" s="224"/>
      <c r="H177" s="238"/>
      <c r="I177" s="10"/>
      <c r="J177" s="10"/>
      <c r="K177" s="10"/>
      <c r="L177" s="10"/>
      <c r="M177" s="10"/>
    </row>
    <row r="178" spans="2:13" s="11" customFormat="1" ht="22.5" customHeight="1" thickBot="1" x14ac:dyDescent="0.35">
      <c r="B178" s="239" t="s">
        <v>155</v>
      </c>
      <c r="C178" s="240"/>
      <c r="D178" s="241">
        <v>0.14316312568523126</v>
      </c>
      <c r="F178" s="223"/>
      <c r="G178" s="224"/>
      <c r="H178" s="10"/>
      <c r="I178" s="10"/>
      <c r="J178" s="10"/>
      <c r="K178" s="10"/>
      <c r="L178" s="10"/>
      <c r="M178" s="10"/>
    </row>
    <row r="179" spans="2:13" ht="54.45" customHeight="1" x14ac:dyDescent="0.25">
      <c r="B179" s="242" t="s">
        <v>156</v>
      </c>
      <c r="C179" s="243"/>
      <c r="D179" s="243"/>
      <c r="G179" s="25"/>
    </row>
    <row r="180" spans="2:13" ht="7.5" customHeight="1" thickBot="1" x14ac:dyDescent="0.3">
      <c r="B180" s="244"/>
      <c r="C180" s="121"/>
      <c r="D180" s="245"/>
      <c r="G180" s="25"/>
    </row>
    <row r="181" spans="2:13" ht="22.5" customHeight="1" thickBot="1" x14ac:dyDescent="0.3">
      <c r="B181" s="176" t="s">
        <v>157</v>
      </c>
      <c r="C181" s="177"/>
      <c r="D181" s="178"/>
      <c r="G181" s="25"/>
    </row>
    <row r="182" spans="2:13" ht="22.5" customHeight="1" x14ac:dyDescent="0.25">
      <c r="B182" s="246" t="s">
        <v>158</v>
      </c>
      <c r="C182" s="247"/>
      <c r="D182" s="248">
        <v>2931433745.7399979</v>
      </c>
      <c r="E182" s="76"/>
      <c r="G182" s="25"/>
      <c r="H182" s="249"/>
      <c r="I182" s="250"/>
    </row>
    <row r="183" spans="2:13" ht="22.5" customHeight="1" x14ac:dyDescent="0.25">
      <c r="B183" s="185" t="s">
        <v>159</v>
      </c>
      <c r="C183" s="251"/>
      <c r="D183" s="252">
        <v>-35010833.099999987</v>
      </c>
      <c r="E183" s="198"/>
      <c r="G183" s="25"/>
      <c r="H183" s="96"/>
      <c r="I183" s="96"/>
    </row>
    <row r="184" spans="2:13" ht="22.5" customHeight="1" x14ac:dyDescent="0.25">
      <c r="B184" s="185" t="s">
        <v>160</v>
      </c>
      <c r="C184" s="251"/>
      <c r="D184" s="252">
        <v>-51878090.88000001</v>
      </c>
      <c r="E184" s="253"/>
      <c r="G184" s="25"/>
      <c r="H184" s="96"/>
      <c r="I184" s="96"/>
    </row>
    <row r="185" spans="2:13" ht="22.5" customHeight="1" x14ac:dyDescent="0.25">
      <c r="B185" s="185" t="s">
        <v>161</v>
      </c>
      <c r="C185" s="251"/>
      <c r="D185" s="252">
        <v>6849613.7200000035</v>
      </c>
      <c r="G185" s="25"/>
      <c r="H185" s="96"/>
      <c r="I185" s="96"/>
    </row>
    <row r="186" spans="2:13" ht="22.5" customHeight="1" x14ac:dyDescent="0.25">
      <c r="B186" s="185" t="s">
        <v>162</v>
      </c>
      <c r="C186" s="251"/>
      <c r="D186" s="252">
        <v>270103</v>
      </c>
      <c r="G186" s="25"/>
      <c r="H186" s="96"/>
      <c r="I186" s="96"/>
    </row>
    <row r="187" spans="2:13" ht="22.5" customHeight="1" thickBot="1" x14ac:dyDescent="0.3">
      <c r="B187" s="185" t="s">
        <v>163</v>
      </c>
      <c r="C187" s="251"/>
      <c r="D187" s="254">
        <f>SUM(D182:D186)</f>
        <v>2851664538.4799976</v>
      </c>
      <c r="G187" s="25"/>
      <c r="H187" s="96"/>
      <c r="I187" s="96"/>
    </row>
    <row r="188" spans="2:13" ht="22.5" customHeight="1" thickTop="1" x14ac:dyDescent="0.25">
      <c r="B188" s="185" t="s">
        <v>164</v>
      </c>
      <c r="C188" s="251"/>
      <c r="D188" s="255">
        <v>59630958.289999977</v>
      </c>
      <c r="G188" s="25"/>
      <c r="H188" s="96"/>
      <c r="I188" s="96"/>
    </row>
    <row r="189" spans="2:13" ht="22.5" customHeight="1" x14ac:dyDescent="0.3">
      <c r="B189" s="185" t="s">
        <v>165</v>
      </c>
      <c r="C189" s="251"/>
      <c r="D189" s="255">
        <v>24628319.659999996</v>
      </c>
      <c r="G189" s="25"/>
      <c r="H189" s="96"/>
      <c r="I189" s="96"/>
      <c r="J189" s="96"/>
      <c r="L189" s="256"/>
    </row>
    <row r="190" spans="2:13" ht="22.5" hidden="1" customHeight="1" x14ac:dyDescent="0.25">
      <c r="B190" s="257" t="s">
        <v>166</v>
      </c>
      <c r="C190" s="258"/>
      <c r="D190" s="255">
        <v>0</v>
      </c>
      <c r="G190" s="25"/>
      <c r="H190" s="96"/>
      <c r="I190" s="96"/>
    </row>
    <row r="191" spans="2:13" ht="22.5" customHeight="1" x14ac:dyDescent="0.25">
      <c r="B191" s="259" t="s">
        <v>167</v>
      </c>
      <c r="C191" s="260"/>
      <c r="D191" s="255">
        <v>0</v>
      </c>
      <c r="G191" s="25"/>
      <c r="H191" s="96"/>
      <c r="I191" s="96"/>
    </row>
    <row r="192" spans="2:13" ht="22.5" customHeight="1" x14ac:dyDescent="0.25">
      <c r="B192" s="259" t="s">
        <v>168</v>
      </c>
      <c r="C192" s="260"/>
      <c r="D192" s="255">
        <v>0</v>
      </c>
      <c r="G192" s="25"/>
      <c r="H192" s="96"/>
      <c r="I192" s="96"/>
    </row>
    <row r="193" spans="2:16" ht="22.5" customHeight="1" x14ac:dyDescent="0.25">
      <c r="B193" s="185" t="s">
        <v>169</v>
      </c>
      <c r="C193" s="251"/>
      <c r="D193" s="255">
        <v>0</v>
      </c>
      <c r="G193" s="25"/>
      <c r="H193" s="96"/>
      <c r="I193" s="96"/>
    </row>
    <row r="194" spans="2:16" ht="22.5" customHeight="1" x14ac:dyDescent="0.25">
      <c r="B194" s="259" t="s">
        <v>170</v>
      </c>
      <c r="C194" s="261"/>
      <c r="D194" s="255">
        <v>0</v>
      </c>
      <c r="G194" s="25"/>
    </row>
    <row r="195" spans="2:16" ht="22.5" customHeight="1" x14ac:dyDescent="0.25">
      <c r="B195" s="259" t="s">
        <v>171</v>
      </c>
      <c r="C195" s="261"/>
      <c r="D195" s="255">
        <v>0</v>
      </c>
      <c r="G195" s="25"/>
    </row>
    <row r="196" spans="2:16" ht="22.5" customHeight="1" thickBot="1" x14ac:dyDescent="0.3">
      <c r="B196" s="185" t="s">
        <v>139</v>
      </c>
      <c r="C196" s="251"/>
      <c r="D196" s="254">
        <f>SUM(D187:D195)</f>
        <v>2935923816.4299974</v>
      </c>
      <c r="E196" s="745"/>
      <c r="G196" s="25"/>
      <c r="H196" s="262">
        <v>0</v>
      </c>
      <c r="I196" s="262">
        <v>-2.0000934600830078E-2</v>
      </c>
    </row>
    <row r="197" spans="2:16" s="11" customFormat="1" ht="22.5" customHeight="1" thickTop="1" thickBot="1" x14ac:dyDescent="0.3">
      <c r="B197" s="263"/>
      <c r="C197" s="264"/>
      <c r="D197" s="265"/>
      <c r="E197" s="266"/>
      <c r="F197" s="2"/>
      <c r="G197" s="25"/>
      <c r="H197" s="10"/>
      <c r="I197" s="10"/>
      <c r="J197" s="10"/>
      <c r="K197" s="10"/>
      <c r="L197" s="10"/>
      <c r="M197" s="10"/>
    </row>
    <row r="198" spans="2:16" s="11" customFormat="1" ht="22.5" customHeight="1" thickBot="1" x14ac:dyDescent="0.3">
      <c r="B198" s="142"/>
      <c r="C198" s="157"/>
      <c r="D198" s="158"/>
      <c r="E198" s="1"/>
      <c r="F198" s="2"/>
      <c r="G198" s="25"/>
      <c r="H198" s="10"/>
      <c r="I198" s="10"/>
      <c r="J198" s="10"/>
      <c r="K198" s="10"/>
      <c r="L198" s="10"/>
      <c r="M198" s="10"/>
    </row>
    <row r="199" spans="2:16" s="11" customFormat="1" ht="22.5" customHeight="1" thickBot="1" x14ac:dyDescent="0.35">
      <c r="B199" s="267" t="s">
        <v>172</v>
      </c>
      <c r="C199" s="268"/>
      <c r="D199" s="268"/>
      <c r="E199" s="268"/>
      <c r="F199" s="268"/>
      <c r="G199" s="269"/>
      <c r="H199" s="10"/>
      <c r="I199" s="10"/>
      <c r="J199" s="10"/>
      <c r="K199" s="10"/>
      <c r="L199" s="238" t="s">
        <v>173</v>
      </c>
      <c r="M199" s="238" t="s">
        <v>174</v>
      </c>
    </row>
    <row r="200" spans="2:16" s="11" customFormat="1" ht="22.5" customHeight="1" x14ac:dyDescent="0.25">
      <c r="B200" s="270"/>
      <c r="C200" s="271"/>
      <c r="D200" s="272"/>
      <c r="E200" s="273"/>
      <c r="F200" s="274"/>
      <c r="G200" s="175"/>
      <c r="H200" s="10"/>
      <c r="I200" s="10"/>
      <c r="J200" s="10"/>
      <c r="K200" s="10"/>
      <c r="L200" s="275" t="s">
        <v>173</v>
      </c>
      <c r="M200" s="276" t="s">
        <v>174</v>
      </c>
      <c r="N200" s="277"/>
      <c r="O200" s="277"/>
      <c r="P200" s="277"/>
    </row>
    <row r="201" spans="2:16" s="11" customFormat="1" ht="22.5" customHeight="1" x14ac:dyDescent="0.25">
      <c r="B201" s="142"/>
      <c r="C201" s="157"/>
      <c r="D201" s="158"/>
      <c r="E201" s="1"/>
      <c r="F201" s="2"/>
      <c r="G201" s="25"/>
      <c r="H201" s="10"/>
      <c r="I201" s="10"/>
      <c r="J201" s="10"/>
      <c r="K201" s="10"/>
      <c r="L201" s="275" t="s">
        <v>175</v>
      </c>
      <c r="M201" s="276">
        <v>19180967.739999995</v>
      </c>
      <c r="N201" s="277">
        <v>-1</v>
      </c>
      <c r="O201" s="277">
        <v>1</v>
      </c>
      <c r="P201" s="277"/>
    </row>
    <row r="202" spans="2:16" s="11" customFormat="1" ht="22.5" customHeight="1" x14ac:dyDescent="0.25">
      <c r="B202" s="142"/>
      <c r="C202" s="157"/>
      <c r="D202" s="158"/>
      <c r="E202" s="1"/>
      <c r="F202" s="2"/>
      <c r="G202" s="25"/>
      <c r="H202" s="10"/>
      <c r="I202" s="10"/>
      <c r="J202" s="10"/>
      <c r="K202" s="10"/>
      <c r="L202" s="275" t="s">
        <v>176</v>
      </c>
      <c r="M202" s="276">
        <v>75051338.189999983</v>
      </c>
      <c r="N202" s="277">
        <v>1</v>
      </c>
      <c r="O202" s="277">
        <v>5</v>
      </c>
      <c r="P202" s="277"/>
    </row>
    <row r="203" spans="2:16" s="11" customFormat="1" ht="22.5" customHeight="1" x14ac:dyDescent="0.25">
      <c r="B203" s="142"/>
      <c r="C203" s="157"/>
      <c r="D203" s="158"/>
      <c r="E203" s="1"/>
      <c r="F203" s="2"/>
      <c r="G203" s="25"/>
      <c r="H203" s="10"/>
      <c r="I203" s="10"/>
      <c r="J203" s="10"/>
      <c r="K203" s="10"/>
      <c r="L203" s="275" t="s">
        <v>177</v>
      </c>
      <c r="M203" s="276">
        <v>338231483.05000001</v>
      </c>
      <c r="N203" s="277">
        <v>5</v>
      </c>
      <c r="O203" s="277">
        <v>10</v>
      </c>
      <c r="P203" s="277"/>
    </row>
    <row r="204" spans="2:16" s="11" customFormat="1" ht="22.5" customHeight="1" x14ac:dyDescent="0.25">
      <c r="B204" s="142"/>
      <c r="C204" s="157"/>
      <c r="D204" s="158"/>
      <c r="E204" s="1"/>
      <c r="F204" s="2"/>
      <c r="G204" s="25"/>
      <c r="H204" s="10"/>
      <c r="I204" s="10"/>
      <c r="J204" s="10"/>
      <c r="K204" s="10"/>
      <c r="L204" s="275" t="s">
        <v>178</v>
      </c>
      <c r="M204" s="276">
        <v>543430317.26000035</v>
      </c>
      <c r="N204" s="277">
        <v>10</v>
      </c>
      <c r="O204" s="277">
        <v>15</v>
      </c>
      <c r="P204" s="277"/>
    </row>
    <row r="205" spans="2:16" s="11" customFormat="1" ht="22.5" customHeight="1" x14ac:dyDescent="0.25">
      <c r="B205" s="142"/>
      <c r="C205" s="157"/>
      <c r="D205" s="158"/>
      <c r="E205" s="1"/>
      <c r="F205" s="2"/>
      <c r="G205" s="25"/>
      <c r="H205" s="10"/>
      <c r="I205" s="10"/>
      <c r="J205" s="10"/>
      <c r="K205" s="10"/>
      <c r="L205" s="275" t="s">
        <v>179</v>
      </c>
      <c r="M205" s="276">
        <v>1346024926.3700004</v>
      </c>
      <c r="N205" s="277">
        <v>15</v>
      </c>
      <c r="O205" s="277">
        <v>20</v>
      </c>
      <c r="P205" s="277"/>
    </row>
    <row r="206" spans="2:16" s="11" customFormat="1" ht="22.5" customHeight="1" x14ac:dyDescent="0.25">
      <c r="B206" s="142"/>
      <c r="C206" s="157"/>
      <c r="D206" s="158"/>
      <c r="E206" s="1"/>
      <c r="F206" s="2"/>
      <c r="G206" s="25"/>
      <c r="H206" s="10"/>
      <c r="I206" s="10"/>
      <c r="J206" s="10"/>
      <c r="K206" s="10"/>
      <c r="L206" s="275" t="s">
        <v>180</v>
      </c>
      <c r="M206" s="278">
        <v>614758520.40999937</v>
      </c>
      <c r="N206" s="279">
        <v>20</v>
      </c>
      <c r="O206" s="277">
        <v>30</v>
      </c>
      <c r="P206" s="277"/>
    </row>
    <row r="207" spans="2:16" s="11" customFormat="1" ht="22.5" customHeight="1" x14ac:dyDescent="0.25">
      <c r="B207" s="142"/>
      <c r="C207" s="157"/>
      <c r="D207" s="158"/>
      <c r="E207" s="1"/>
      <c r="F207" s="2"/>
      <c r="G207" s="25"/>
      <c r="H207" s="10"/>
      <c r="I207" s="10"/>
      <c r="J207" s="10"/>
      <c r="K207" s="10"/>
      <c r="L207" s="275"/>
      <c r="M207" s="278">
        <v>2936677553.02</v>
      </c>
      <c r="N207" s="277"/>
      <c r="O207" s="277"/>
      <c r="P207" s="277"/>
    </row>
    <row r="208" spans="2:16" s="11" customFormat="1" ht="22.5" customHeight="1" x14ac:dyDescent="0.25">
      <c r="B208" s="142"/>
      <c r="C208" s="157"/>
      <c r="D208" s="158"/>
      <c r="E208" s="1"/>
      <c r="F208" s="2"/>
      <c r="G208" s="25"/>
      <c r="H208" s="10"/>
      <c r="I208" s="10"/>
      <c r="J208" s="10"/>
      <c r="K208" s="10"/>
      <c r="L208" s="275"/>
      <c r="M208" s="278">
        <f>M207-D196</f>
        <v>753736.59000253677</v>
      </c>
      <c r="N208" s="277"/>
      <c r="O208" s="277"/>
      <c r="P208" s="277"/>
    </row>
    <row r="209" spans="2:13" s="11" customFormat="1" ht="22.5" customHeight="1" x14ac:dyDescent="0.25">
      <c r="B209" s="142"/>
      <c r="C209" s="157"/>
      <c r="D209" s="158"/>
      <c r="E209" s="1"/>
      <c r="F209" s="2"/>
      <c r="G209" s="25"/>
      <c r="H209" s="10"/>
      <c r="I209" s="10"/>
      <c r="J209" s="10"/>
      <c r="K209" s="10"/>
      <c r="L209" s="10"/>
      <c r="M209" s="10"/>
    </row>
    <row r="210" spans="2:13" s="11" customFormat="1" ht="22.5" customHeight="1" x14ac:dyDescent="0.25">
      <c r="B210" s="142"/>
      <c r="C210" s="157"/>
      <c r="D210" s="158"/>
      <c r="E210" s="1"/>
      <c r="F210" s="2"/>
      <c r="G210" s="25"/>
      <c r="H210" s="10"/>
      <c r="I210" s="10"/>
      <c r="J210" s="10"/>
      <c r="K210" s="10"/>
      <c r="L210" s="10"/>
      <c r="M210" s="10"/>
    </row>
    <row r="211" spans="2:13" s="11" customFormat="1" ht="22.5" customHeight="1" x14ac:dyDescent="0.25">
      <c r="B211" s="142"/>
      <c r="C211" s="157"/>
      <c r="D211" s="158"/>
      <c r="E211" s="1"/>
      <c r="F211" s="2"/>
      <c r="G211" s="25"/>
      <c r="H211" s="10"/>
      <c r="I211" s="10"/>
      <c r="J211" s="10"/>
      <c r="K211" s="10"/>
      <c r="L211" s="10"/>
      <c r="M211" s="10"/>
    </row>
    <row r="212" spans="2:13" s="11" customFormat="1" ht="22.5" customHeight="1" x14ac:dyDescent="0.25">
      <c r="B212" s="142"/>
      <c r="C212" s="157"/>
      <c r="D212" s="158"/>
      <c r="E212" s="1"/>
      <c r="F212" s="2"/>
      <c r="G212" s="25"/>
      <c r="H212" s="10"/>
      <c r="I212" s="10"/>
      <c r="J212" s="10"/>
      <c r="K212" s="10"/>
      <c r="L212" s="10"/>
      <c r="M212" s="10"/>
    </row>
    <row r="213" spans="2:13" s="11" customFormat="1" ht="22.5" customHeight="1" x14ac:dyDescent="0.25">
      <c r="B213" s="142"/>
      <c r="C213" s="157"/>
      <c r="D213" s="158"/>
      <c r="E213" s="1"/>
      <c r="F213" s="2"/>
      <c r="G213" s="25"/>
      <c r="H213" s="10"/>
      <c r="I213" s="10"/>
      <c r="J213" s="10"/>
      <c r="K213" s="10"/>
      <c r="L213" s="10"/>
      <c r="M213" s="10"/>
    </row>
    <row r="214" spans="2:13" s="11" customFormat="1" ht="22.5" customHeight="1" x14ac:dyDescent="0.25">
      <c r="B214" s="142"/>
      <c r="C214" s="157"/>
      <c r="D214" s="158"/>
      <c r="E214" s="1"/>
      <c r="F214" s="2"/>
      <c r="G214" s="25"/>
      <c r="H214" s="10"/>
      <c r="I214" s="10"/>
      <c r="J214" s="10"/>
      <c r="K214" s="10"/>
      <c r="L214" s="10"/>
      <c r="M214" s="10"/>
    </row>
    <row r="215" spans="2:13" s="11" customFormat="1" ht="22.5" customHeight="1" x14ac:dyDescent="0.25">
      <c r="B215" s="142"/>
      <c r="C215" s="157"/>
      <c r="D215" s="158"/>
      <c r="E215" s="1"/>
      <c r="F215" s="2"/>
      <c r="G215" s="25"/>
      <c r="H215" s="10"/>
      <c r="I215" s="10"/>
      <c r="J215" s="10"/>
      <c r="K215" s="10"/>
      <c r="L215" s="10"/>
      <c r="M215" s="10"/>
    </row>
    <row r="216" spans="2:13" s="11" customFormat="1" ht="22.5" customHeight="1" x14ac:dyDescent="0.25">
      <c r="B216" s="142"/>
      <c r="C216" s="157"/>
      <c r="D216" s="158"/>
      <c r="E216" s="1"/>
      <c r="F216" s="2"/>
      <c r="G216" s="25"/>
      <c r="H216" s="10"/>
      <c r="I216" s="10"/>
      <c r="J216" s="10"/>
      <c r="K216" s="10"/>
      <c r="L216" s="10"/>
      <c r="M216" s="10"/>
    </row>
    <row r="217" spans="2:13" s="11" customFormat="1" ht="22.5" customHeight="1" thickBot="1" x14ac:dyDescent="0.3">
      <c r="B217" s="280"/>
      <c r="C217" s="281"/>
      <c r="D217" s="282"/>
      <c r="E217" s="23"/>
      <c r="F217" s="283"/>
      <c r="G217" s="24"/>
      <c r="H217" s="10"/>
      <c r="I217" s="10"/>
      <c r="J217" s="10"/>
      <c r="K217" s="10"/>
      <c r="L217" s="10"/>
      <c r="M217" s="10"/>
    </row>
    <row r="218" spans="2:13" s="11" customFormat="1" ht="22.5" customHeight="1" thickBot="1" x14ac:dyDescent="0.3">
      <c r="B218" s="284"/>
      <c r="C218" s="285"/>
      <c r="D218" s="285"/>
      <c r="E218" s="285"/>
      <c r="F218" s="286"/>
      <c r="G218" s="287"/>
      <c r="H218" s="10"/>
      <c r="I218" s="10"/>
      <c r="J218" s="10"/>
      <c r="K218" s="10"/>
      <c r="L218" s="10"/>
      <c r="M218" s="10"/>
    </row>
    <row r="219" spans="2:13" s="11" customFormat="1" ht="22.5" hidden="1" customHeight="1" thickBot="1" x14ac:dyDescent="0.3">
      <c r="B219" s="212"/>
      <c r="C219" s="209"/>
      <c r="D219" s="209"/>
      <c r="E219" s="209"/>
      <c r="F219" s="214"/>
      <c r="G219" s="211"/>
      <c r="H219" s="10"/>
      <c r="I219" s="10"/>
      <c r="J219" s="10"/>
      <c r="K219" s="10"/>
      <c r="L219" s="10"/>
      <c r="M219" s="10"/>
    </row>
    <row r="220" spans="2:13" s="11" customFormat="1" ht="20.7" hidden="1" customHeight="1" thickBot="1" x14ac:dyDescent="0.3">
      <c r="B220" s="206"/>
      <c r="C220" s="207"/>
      <c r="D220" s="207"/>
      <c r="E220" s="207"/>
      <c r="F220" s="288"/>
      <c r="G220" s="289"/>
      <c r="H220" s="10"/>
      <c r="I220" s="10"/>
      <c r="J220" s="10"/>
      <c r="K220" s="10"/>
      <c r="L220" s="10"/>
      <c r="M220" s="10"/>
    </row>
    <row r="221" spans="2:13" s="11" customFormat="1" ht="20.7" hidden="1" customHeight="1" thickBot="1" x14ac:dyDescent="0.3">
      <c r="B221" s="284"/>
      <c r="C221" s="285"/>
      <c r="D221" s="285"/>
      <c r="E221" s="285"/>
      <c r="F221" s="286"/>
      <c r="G221" s="287"/>
      <c r="H221" s="10"/>
      <c r="I221" s="10"/>
      <c r="J221" s="10"/>
      <c r="K221" s="10"/>
      <c r="L221" s="10"/>
      <c r="M221" s="10"/>
    </row>
    <row r="222" spans="2:13" ht="23.7" customHeight="1" thickBot="1" x14ac:dyDescent="0.35">
      <c r="B222" s="290" t="s">
        <v>181</v>
      </c>
      <c r="C222" s="291"/>
      <c r="D222" s="291"/>
      <c r="E222" s="291"/>
      <c r="F222" s="291"/>
      <c r="G222" s="292"/>
    </row>
    <row r="223" spans="2:13" ht="23.7" customHeight="1" x14ac:dyDescent="0.25">
      <c r="B223" s="293"/>
      <c r="C223" s="294"/>
      <c r="D223" s="294"/>
      <c r="E223" s="207"/>
      <c r="F223" s="288"/>
      <c r="G223" s="289"/>
    </row>
    <row r="224" spans="2:13" s="299" customFormat="1" ht="29.1" customHeight="1" x14ac:dyDescent="0.3">
      <c r="B224" s="295" t="s">
        <v>182</v>
      </c>
      <c r="C224" s="296"/>
      <c r="D224" s="296"/>
      <c r="E224" s="296"/>
      <c r="F224" s="296"/>
      <c r="G224" s="297"/>
      <c r="H224" s="298"/>
      <c r="I224" s="10"/>
      <c r="J224" s="10"/>
      <c r="K224" s="10"/>
      <c r="L224" s="10"/>
      <c r="M224" s="10"/>
    </row>
    <row r="225" spans="2:13" ht="22.5" customHeight="1" x14ac:dyDescent="0.25">
      <c r="B225" s="300" t="s">
        <v>183</v>
      </c>
      <c r="C225" s="301" t="s">
        <v>184</v>
      </c>
      <c r="D225" s="301" t="s">
        <v>185</v>
      </c>
      <c r="E225" s="301" t="s">
        <v>186</v>
      </c>
      <c r="F225" s="302" t="s">
        <v>187</v>
      </c>
      <c r="G225" s="303"/>
    </row>
    <row r="226" spans="2:13" ht="22.5" customHeight="1" x14ac:dyDescent="0.25">
      <c r="B226" s="300"/>
      <c r="C226" s="301"/>
      <c r="D226" s="301"/>
      <c r="E226" s="301"/>
      <c r="F226" s="302"/>
      <c r="G226" s="303"/>
    </row>
    <row r="227" spans="2:13" s="209" customFormat="1" ht="22.5" customHeight="1" x14ac:dyDescent="0.25">
      <c r="B227" s="300"/>
      <c r="C227" s="301"/>
      <c r="D227" s="301"/>
      <c r="E227" s="301"/>
      <c r="F227" s="302"/>
      <c r="G227" s="303"/>
      <c r="H227" s="4"/>
      <c r="I227" s="4"/>
      <c r="J227" s="4"/>
      <c r="K227" s="4"/>
      <c r="L227" s="4"/>
      <c r="M227" s="4"/>
    </row>
    <row r="228" spans="2:13" s="299" customFormat="1" ht="22.5" customHeight="1" x14ac:dyDescent="0.3">
      <c r="B228" s="304" t="s">
        <v>188</v>
      </c>
      <c r="C228" s="305">
        <v>3658</v>
      </c>
      <c r="D228" s="306">
        <f>C228/$C$233</f>
        <v>0.91040318566450973</v>
      </c>
      <c r="E228" s="307">
        <v>2687371960.299993</v>
      </c>
      <c r="F228" s="308">
        <f>E228/$E$233</f>
        <v>0.91538653456207486</v>
      </c>
      <c r="G228" s="303"/>
      <c r="H228" s="10"/>
      <c r="I228" s="10"/>
      <c r="J228" s="10"/>
      <c r="K228" s="10"/>
      <c r="L228" s="10"/>
      <c r="M228" s="10"/>
    </row>
    <row r="229" spans="2:13" s="299" customFormat="1" ht="22.5" customHeight="1" x14ac:dyDescent="0.3">
      <c r="B229" s="304" t="s">
        <v>189</v>
      </c>
      <c r="C229" s="305">
        <v>247</v>
      </c>
      <c r="D229" s="306">
        <f>C229/$C$233</f>
        <v>6.1473369835739172E-2</v>
      </c>
      <c r="E229" s="307">
        <v>174789644.31999984</v>
      </c>
      <c r="F229" s="309">
        <f>E229/$E$233</f>
        <v>5.9537752553450549E-2</v>
      </c>
      <c r="G229" s="303"/>
      <c r="H229" s="10"/>
      <c r="I229" s="10"/>
      <c r="J229" s="10"/>
      <c r="K229" s="10"/>
      <c r="L229" s="10"/>
      <c r="M229" s="10"/>
    </row>
    <row r="230" spans="2:13" s="299" customFormat="1" ht="22.5" customHeight="1" x14ac:dyDescent="0.3">
      <c r="B230" s="304" t="s">
        <v>190</v>
      </c>
      <c r="C230" s="310">
        <v>89</v>
      </c>
      <c r="D230" s="306">
        <f>C230/$C$233</f>
        <v>2.2150323544051768E-2</v>
      </c>
      <c r="E230" s="307">
        <v>59990609.769999988</v>
      </c>
      <c r="F230" s="309">
        <f>E230/$E$233</f>
        <v>2.0434311734612239E-2</v>
      </c>
      <c r="G230" s="311"/>
      <c r="H230" s="10"/>
      <c r="I230" s="10"/>
      <c r="J230" s="10"/>
      <c r="K230" s="10"/>
      <c r="L230" s="10"/>
      <c r="M230" s="10"/>
    </row>
    <row r="231" spans="2:13" s="299" customFormat="1" ht="22.5" customHeight="1" x14ac:dyDescent="0.3">
      <c r="B231" s="304" t="s">
        <v>191</v>
      </c>
      <c r="C231" s="310">
        <v>24</v>
      </c>
      <c r="D231" s="306">
        <f>C231/$C$233</f>
        <v>5.9731209556993532E-3</v>
      </c>
      <c r="E231" s="307">
        <v>13626124.959999999</v>
      </c>
      <c r="F231" s="309">
        <f>E231/$E$233</f>
        <v>4.6414011498623368E-3</v>
      </c>
      <c r="G231" s="303"/>
      <c r="H231" s="10"/>
      <c r="I231" s="10"/>
      <c r="J231" s="10"/>
      <c r="K231" s="10"/>
      <c r="L231" s="10"/>
      <c r="M231" s="10"/>
    </row>
    <row r="232" spans="2:13" s="299" customFormat="1" ht="22.5" customHeight="1" x14ac:dyDescent="0.3">
      <c r="B232" s="304" t="s">
        <v>192</v>
      </c>
      <c r="C232" s="312">
        <v>0</v>
      </c>
      <c r="D232" s="306">
        <f>C232/$C$233</f>
        <v>0</v>
      </c>
      <c r="E232" s="307">
        <v>0</v>
      </c>
      <c r="F232" s="309">
        <f>E232/$E$233</f>
        <v>0</v>
      </c>
      <c r="G232" s="303"/>
      <c r="H232" s="10"/>
      <c r="I232" s="10"/>
      <c r="J232" s="10"/>
      <c r="K232" s="10"/>
      <c r="L232" s="10"/>
      <c r="M232" s="10"/>
    </row>
    <row r="233" spans="2:13" s="299" customFormat="1" ht="22.5" customHeight="1" thickBot="1" x14ac:dyDescent="0.35">
      <c r="B233" s="313" t="s">
        <v>193</v>
      </c>
      <c r="C233" s="314">
        <f>SUM(C228:C232)</f>
        <v>4018</v>
      </c>
      <c r="D233" s="315">
        <f>SUM(D228:D232)</f>
        <v>1</v>
      </c>
      <c r="E233" s="314">
        <f>SUM(E228:E232)</f>
        <v>2935778339.3499928</v>
      </c>
      <c r="F233" s="316">
        <f>SUM(F228:F232)+0.02%</f>
        <v>1.0002</v>
      </c>
      <c r="G233" s="303"/>
      <c r="H233" s="317">
        <v>0</v>
      </c>
      <c r="I233" s="318"/>
      <c r="J233" s="10"/>
      <c r="K233" s="10"/>
      <c r="L233" s="10"/>
      <c r="M233" s="10"/>
    </row>
    <row r="234" spans="2:13" s="209" customFormat="1" ht="20.7" customHeight="1" thickBot="1" x14ac:dyDescent="0.3">
      <c r="B234" s="212"/>
      <c r="E234" s="319"/>
      <c r="F234" s="320"/>
      <c r="G234" s="321"/>
      <c r="H234" s="4"/>
      <c r="I234" s="322"/>
      <c r="J234" s="4"/>
      <c r="K234" s="4"/>
      <c r="L234" s="4"/>
      <c r="M234" s="4"/>
    </row>
    <row r="235" spans="2:13" s="299" customFormat="1" ht="29.1" customHeight="1" x14ac:dyDescent="0.3">
      <c r="B235" s="323" t="s">
        <v>194</v>
      </c>
      <c r="C235" s="324"/>
      <c r="D235" s="324"/>
      <c r="E235" s="324"/>
      <c r="F235" s="325"/>
      <c r="G235" s="297"/>
      <c r="H235" s="298"/>
      <c r="I235" s="10"/>
      <c r="J235" s="10"/>
      <c r="K235" s="10"/>
      <c r="L235" s="10"/>
      <c r="M235" s="10"/>
    </row>
    <row r="236" spans="2:13" s="209" customFormat="1" ht="47.85" customHeight="1" x14ac:dyDescent="0.25">
      <c r="B236" s="326"/>
      <c r="C236" s="327" t="s">
        <v>195</v>
      </c>
      <c r="D236" s="327" t="s">
        <v>110</v>
      </c>
      <c r="E236" s="327" t="s">
        <v>112</v>
      </c>
      <c r="F236" s="328" t="s">
        <v>114</v>
      </c>
      <c r="G236" s="329"/>
      <c r="H236" s="330"/>
      <c r="I236" s="331"/>
      <c r="J236" s="4"/>
      <c r="K236" s="4"/>
      <c r="L236" s="4"/>
      <c r="M236" s="4"/>
    </row>
    <row r="237" spans="2:13" s="299" customFormat="1" ht="18.75" customHeight="1" x14ac:dyDescent="0.3">
      <c r="B237" s="332" t="s">
        <v>196</v>
      </c>
      <c r="C237" s="333"/>
      <c r="D237" s="334">
        <v>2.2000000000000002</v>
      </c>
      <c r="E237" s="335">
        <v>1.8</v>
      </c>
      <c r="F237" s="335">
        <v>1.4</v>
      </c>
      <c r="G237" s="336"/>
      <c r="H237" s="298"/>
      <c r="I237" s="337"/>
      <c r="J237" s="10"/>
      <c r="K237" s="10"/>
      <c r="L237" s="10"/>
      <c r="M237" s="10"/>
    </row>
    <row r="238" spans="2:13" s="299" customFormat="1" ht="20.7" customHeight="1" x14ac:dyDescent="0.3">
      <c r="B238" s="338" t="s">
        <v>188</v>
      </c>
      <c r="C238" s="339">
        <v>2.1089211343077698E-2</v>
      </c>
      <c r="D238" s="340">
        <v>4.6396264954770942E-2</v>
      </c>
      <c r="E238" s="341">
        <v>3.7960580417539858E-2</v>
      </c>
      <c r="F238" s="341">
        <v>2.9524895880308776E-2</v>
      </c>
      <c r="G238" s="342"/>
      <c r="H238" s="343"/>
      <c r="I238" s="337"/>
      <c r="J238" s="10"/>
      <c r="K238" s="10"/>
      <c r="L238" s="10"/>
      <c r="M238" s="10"/>
    </row>
    <row r="239" spans="2:13" s="299" customFormat="1" ht="20.7" customHeight="1" x14ac:dyDescent="0.3">
      <c r="B239" s="338" t="s">
        <v>197</v>
      </c>
      <c r="C239" s="339">
        <v>0.23559907834101382</v>
      </c>
      <c r="D239" s="340">
        <v>0.51800000000000002</v>
      </c>
      <c r="E239" s="344">
        <v>0.42399999999999999</v>
      </c>
      <c r="F239" s="341">
        <v>0.33</v>
      </c>
      <c r="G239" s="345"/>
      <c r="H239" s="346"/>
      <c r="I239" s="10"/>
      <c r="J239" s="10"/>
      <c r="K239" s="10"/>
      <c r="L239" s="10"/>
      <c r="M239" s="10"/>
    </row>
    <row r="240" spans="2:13" s="299" customFormat="1" ht="20.7" customHeight="1" x14ac:dyDescent="0.3">
      <c r="B240" s="347" t="s">
        <v>198</v>
      </c>
      <c r="C240" s="339">
        <v>0.44796784278695845</v>
      </c>
      <c r="D240" s="340">
        <v>0.98599999999999999</v>
      </c>
      <c r="E240" s="344">
        <v>0.80600000000000005</v>
      </c>
      <c r="F240" s="341">
        <v>0.627</v>
      </c>
      <c r="G240" s="345"/>
      <c r="H240" s="10"/>
      <c r="I240" s="10"/>
      <c r="J240" s="10"/>
      <c r="K240" s="10"/>
      <c r="L240" s="10"/>
      <c r="M240" s="10"/>
    </row>
    <row r="241" spans="2:13" s="299" customFormat="1" ht="20.7" customHeight="1" x14ac:dyDescent="0.3">
      <c r="B241" s="338" t="s">
        <v>199</v>
      </c>
      <c r="C241" s="339">
        <v>0.8106365834004835</v>
      </c>
      <c r="D241" s="340">
        <v>1</v>
      </c>
      <c r="E241" s="348">
        <v>1</v>
      </c>
      <c r="F241" s="341">
        <v>1</v>
      </c>
      <c r="G241" s="345"/>
      <c r="H241" s="10"/>
      <c r="I241" s="10"/>
      <c r="J241" s="10"/>
      <c r="K241" s="10"/>
      <c r="L241" s="10"/>
      <c r="M241" s="10"/>
    </row>
    <row r="242" spans="2:13" s="299" customFormat="1" ht="20.7" customHeight="1" x14ac:dyDescent="0.3">
      <c r="B242" s="338" t="s">
        <v>200</v>
      </c>
      <c r="C242" s="339">
        <v>1</v>
      </c>
      <c r="D242" s="340">
        <v>1</v>
      </c>
      <c r="E242" s="341">
        <v>1</v>
      </c>
      <c r="F242" s="341">
        <v>1</v>
      </c>
      <c r="G242" s="345"/>
      <c r="H242" s="349"/>
      <c r="I242" s="10"/>
      <c r="J242" s="10"/>
      <c r="K242" s="10"/>
      <c r="L242" s="10"/>
      <c r="M242" s="10"/>
    </row>
    <row r="243" spans="2:13" s="209" customFormat="1" ht="20.7" customHeight="1" x14ac:dyDescent="0.25">
      <c r="B243" s="350" t="s">
        <v>75</v>
      </c>
      <c r="C243" s="351"/>
      <c r="D243" s="352">
        <v>9.8110016527727259E-2</v>
      </c>
      <c r="E243" s="352">
        <v>8.1115722822660899E-2</v>
      </c>
      <c r="F243" s="352">
        <v>6.4121429117594553E-2</v>
      </c>
      <c r="G243" s="353"/>
      <c r="H243" s="4"/>
      <c r="I243" s="4"/>
      <c r="J243" s="4"/>
      <c r="K243" s="4"/>
      <c r="L243" s="4"/>
      <c r="M243" s="4"/>
    </row>
    <row r="244" spans="2:13" s="209" customFormat="1" ht="20.7" customHeight="1" x14ac:dyDescent="0.25">
      <c r="B244" s="354" t="s">
        <v>201</v>
      </c>
      <c r="C244" s="355"/>
      <c r="D244" s="356">
        <v>9.5238095238095233E-2</v>
      </c>
      <c r="E244" s="356">
        <v>8.1115722822660899E-2</v>
      </c>
      <c r="F244" s="356">
        <v>6.4121429117594553E-2</v>
      </c>
      <c r="G244" s="353"/>
      <c r="H244" s="357"/>
      <c r="I244" s="4"/>
      <c r="J244" s="4"/>
      <c r="K244" s="4"/>
      <c r="L244" s="4"/>
      <c r="M244" s="4"/>
    </row>
    <row r="245" spans="2:13" s="209" customFormat="1" ht="20.7" customHeight="1" x14ac:dyDescent="0.25">
      <c r="B245" s="354" t="s">
        <v>202</v>
      </c>
      <c r="C245" s="355"/>
      <c r="D245" s="356">
        <v>2.8719212896320262E-3</v>
      </c>
      <c r="E245" s="358">
        <v>0</v>
      </c>
      <c r="F245" s="358">
        <v>0</v>
      </c>
      <c r="G245" s="353"/>
      <c r="H245" s="4"/>
      <c r="I245" s="4"/>
      <c r="J245" s="4"/>
      <c r="K245" s="4"/>
      <c r="L245" s="4"/>
      <c r="M245" s="4"/>
    </row>
    <row r="246" spans="2:13" s="299" customFormat="1" ht="39.450000000000003" customHeight="1" x14ac:dyDescent="0.3">
      <c r="B246" s="359" t="s">
        <v>203</v>
      </c>
      <c r="C246" s="360"/>
      <c r="D246" s="361">
        <v>4.0967159384870125E-2</v>
      </c>
      <c r="E246" s="362">
        <v>3.244628912906436E-2</v>
      </c>
      <c r="F246" s="362">
        <v>2.5648571647037821E-2</v>
      </c>
      <c r="G246" s="345"/>
      <c r="H246" s="10"/>
      <c r="I246" s="10"/>
      <c r="J246" s="10"/>
      <c r="K246" s="10"/>
      <c r="L246" s="10"/>
      <c r="M246" s="10"/>
    </row>
    <row r="247" spans="2:13" s="299" customFormat="1" ht="19.649999999999999" customHeight="1" x14ac:dyDescent="0.3">
      <c r="B247" s="363" t="s">
        <v>204</v>
      </c>
      <c r="C247" s="364"/>
      <c r="D247" s="365">
        <v>4.9000000000000002E-2</v>
      </c>
      <c r="E247" s="366">
        <v>3.5000000000000003E-2</v>
      </c>
      <c r="F247" s="366">
        <v>2.7E-2</v>
      </c>
      <c r="G247" s="345"/>
      <c r="H247" s="10"/>
      <c r="I247" s="10"/>
      <c r="J247" s="10"/>
      <c r="K247" s="10"/>
      <c r="L247" s="10"/>
      <c r="M247" s="10"/>
    </row>
    <row r="248" spans="2:13" s="299" customFormat="1" ht="21.6" customHeight="1" x14ac:dyDescent="0.3">
      <c r="B248" s="359" t="s">
        <v>205</v>
      </c>
      <c r="C248" s="360"/>
      <c r="D248" s="361">
        <v>4.9000000000000002E-2</v>
      </c>
      <c r="E248" s="362">
        <v>3.5000000000000003E-2</v>
      </c>
      <c r="F248" s="362">
        <v>2.7E-2</v>
      </c>
      <c r="G248" s="345"/>
      <c r="H248" s="10"/>
      <c r="I248" s="10"/>
      <c r="J248" s="10"/>
      <c r="K248" s="10"/>
      <c r="L248" s="10"/>
      <c r="M248" s="10"/>
    </row>
    <row r="249" spans="2:13" s="299" customFormat="1" ht="13.8" x14ac:dyDescent="0.3">
      <c r="B249" s="367"/>
      <c r="C249" s="368"/>
      <c r="D249" s="369"/>
      <c r="E249" s="370"/>
      <c r="F249" s="370"/>
      <c r="G249" s="371"/>
      <c r="H249" s="10"/>
      <c r="I249" s="10"/>
      <c r="J249" s="10"/>
      <c r="K249" s="10"/>
      <c r="L249" s="10"/>
      <c r="M249" s="10"/>
    </row>
    <row r="250" spans="2:13" s="209" customFormat="1" ht="20.7" customHeight="1" x14ac:dyDescent="0.25">
      <c r="B250" s="372" t="s">
        <v>206</v>
      </c>
      <c r="C250" s="373"/>
      <c r="D250" s="374">
        <f>D243*$E$76</f>
        <v>288443448.59151816</v>
      </c>
      <c r="E250" s="374">
        <f>E243*$E$76</f>
        <v>238480225.09862304</v>
      </c>
      <c r="F250" s="374">
        <f>F243*$E$76</f>
        <v>188517001.60572797</v>
      </c>
      <c r="G250" s="353"/>
      <c r="H250" s="4"/>
      <c r="I250" s="4"/>
      <c r="J250" s="4"/>
      <c r="K250" s="4"/>
      <c r="L250" s="4"/>
      <c r="M250" s="4"/>
    </row>
    <row r="251" spans="2:13" s="209" customFormat="1" ht="20.7" customHeight="1" x14ac:dyDescent="0.25">
      <c r="B251" s="375" t="s">
        <v>207</v>
      </c>
      <c r="C251" s="376"/>
      <c r="D251" s="377">
        <f>$E$76*D244*60%</f>
        <v>168000000</v>
      </c>
      <c r="E251" s="378">
        <f>$E$76*E244*60%</f>
        <v>143088135.05917382</v>
      </c>
      <c r="F251" s="378">
        <f>$E$76*F244*60%</f>
        <v>113110200.96343678</v>
      </c>
      <c r="G251" s="379"/>
      <c r="H251" s="4"/>
      <c r="I251" s="4"/>
      <c r="J251" s="4"/>
      <c r="K251" s="4"/>
      <c r="L251" s="4"/>
      <c r="M251" s="4"/>
    </row>
    <row r="252" spans="2:13" s="209" customFormat="1" ht="20.7" customHeight="1" x14ac:dyDescent="0.25">
      <c r="B252" s="375" t="s">
        <v>208</v>
      </c>
      <c r="C252" s="376"/>
      <c r="D252" s="377">
        <f>D246*$E$76</f>
        <v>120443448.59151816</v>
      </c>
      <c r="E252" s="378">
        <f>E246*$E$76</f>
        <v>95392090.039449215</v>
      </c>
      <c r="F252" s="378">
        <f>F246*$E$76</f>
        <v>75406800.642291188</v>
      </c>
      <c r="G252" s="379"/>
      <c r="H252" s="4"/>
      <c r="I252" s="4"/>
      <c r="J252" s="4"/>
      <c r="K252" s="4"/>
      <c r="L252" s="4"/>
      <c r="M252" s="4"/>
    </row>
    <row r="253" spans="2:13" s="209" customFormat="1" ht="20.7" customHeight="1" x14ac:dyDescent="0.25">
      <c r="B253" s="372" t="s">
        <v>209</v>
      </c>
      <c r="C253" s="373"/>
      <c r="D253" s="380">
        <f>$E$76*D248</f>
        <v>144060000</v>
      </c>
      <c r="E253" s="380">
        <f>$E$76*E248</f>
        <v>102900000.00000001</v>
      </c>
      <c r="F253" s="380">
        <f>$E$76*F248</f>
        <v>79380000</v>
      </c>
      <c r="G253" s="379"/>
      <c r="H253" s="195">
        <v>0</v>
      </c>
      <c r="I253" s="381">
        <v>0</v>
      </c>
      <c r="J253" s="381">
        <v>0</v>
      </c>
      <c r="K253" s="4"/>
      <c r="L253" s="4"/>
      <c r="M253" s="4"/>
    </row>
    <row r="254" spans="2:13" s="209" customFormat="1" ht="20.7" customHeight="1" x14ac:dyDescent="0.25">
      <c r="B254" s="382" t="s">
        <v>210</v>
      </c>
      <c r="C254" s="1"/>
      <c r="D254" s="1"/>
      <c r="E254" s="383"/>
      <c r="F254" s="384"/>
      <c r="G254" s="379"/>
      <c r="H254" s="4"/>
      <c r="I254" s="4"/>
      <c r="J254" s="4"/>
      <c r="K254" s="4"/>
      <c r="L254" s="4"/>
      <c r="M254" s="4"/>
    </row>
    <row r="255" spans="2:13" s="209" customFormat="1" ht="20.7" customHeight="1" x14ac:dyDescent="0.3">
      <c r="B255" s="385"/>
      <c r="C255" s="1"/>
      <c r="D255" s="1"/>
      <c r="E255" s="383"/>
      <c r="F255" s="384"/>
      <c r="G255" s="379"/>
      <c r="H255" s="4"/>
      <c r="I255" s="4"/>
      <c r="J255" s="4"/>
      <c r="K255" s="4"/>
      <c r="L255" s="4"/>
      <c r="M255" s="4"/>
    </row>
    <row r="256" spans="2:13" s="209" customFormat="1" ht="20.7" customHeight="1" x14ac:dyDescent="0.25">
      <c r="B256" s="295" t="s">
        <v>211</v>
      </c>
      <c r="C256" s="296"/>
      <c r="D256" s="296"/>
      <c r="E256" s="296"/>
      <c r="F256" s="296"/>
      <c r="G256" s="379"/>
      <c r="H256" s="4"/>
      <c r="I256" s="4"/>
      <c r="J256" s="4"/>
      <c r="K256" s="4"/>
      <c r="L256" s="4"/>
      <c r="M256" s="4"/>
    </row>
    <row r="257" spans="2:13" s="209" customFormat="1" ht="20.7" customHeight="1" x14ac:dyDescent="0.25">
      <c r="B257" s="300" t="s">
        <v>183</v>
      </c>
      <c r="C257" s="301" t="s">
        <v>184</v>
      </c>
      <c r="D257" s="301" t="s">
        <v>185</v>
      </c>
      <c r="E257" s="301" t="s">
        <v>186</v>
      </c>
      <c r="F257" s="302" t="s">
        <v>187</v>
      </c>
      <c r="G257" s="379"/>
      <c r="H257" s="4"/>
      <c r="I257" s="4"/>
      <c r="J257" s="4"/>
      <c r="K257" s="4"/>
      <c r="L257" s="4"/>
      <c r="M257" s="4"/>
    </row>
    <row r="258" spans="2:13" s="209" customFormat="1" ht="20.7" customHeight="1" x14ac:dyDescent="0.25">
      <c r="B258" s="300"/>
      <c r="C258" s="301"/>
      <c r="D258" s="301"/>
      <c r="E258" s="301"/>
      <c r="F258" s="302"/>
      <c r="G258" s="379"/>
      <c r="H258" s="4"/>
      <c r="I258" s="4"/>
      <c r="J258" s="4"/>
      <c r="K258" s="4"/>
      <c r="L258" s="4"/>
      <c r="M258" s="4"/>
    </row>
    <row r="259" spans="2:13" s="209" customFormat="1" ht="20.7" customHeight="1" x14ac:dyDescent="0.25">
      <c r="B259" s="300"/>
      <c r="C259" s="301"/>
      <c r="D259" s="301"/>
      <c r="E259" s="301"/>
      <c r="F259" s="302"/>
      <c r="G259" s="379"/>
      <c r="H259" s="4"/>
      <c r="I259" s="4"/>
      <c r="J259" s="4"/>
      <c r="K259" s="4"/>
      <c r="L259" s="4"/>
      <c r="M259" s="4"/>
    </row>
    <row r="260" spans="2:13" s="209" customFormat="1" ht="20.7" customHeight="1" x14ac:dyDescent="0.25">
      <c r="B260" s="386" t="s">
        <v>188</v>
      </c>
      <c r="C260" s="387">
        <v>3664</v>
      </c>
      <c r="D260" s="388">
        <f>C260/$C$265</f>
        <v>0.92152917505030185</v>
      </c>
      <c r="E260" s="389">
        <v>2695707047.6600018</v>
      </c>
      <c r="F260" s="390">
        <f t="shared" ref="F260:F265" si="0">E260/$E$265</f>
        <v>0.91794451348184536</v>
      </c>
      <c r="G260" s="379"/>
      <c r="H260" s="4">
        <v>0</v>
      </c>
      <c r="I260" s="4">
        <v>0</v>
      </c>
      <c r="J260" s="4"/>
      <c r="K260" s="4"/>
      <c r="L260" s="4"/>
      <c r="M260" s="4"/>
    </row>
    <row r="261" spans="2:13" s="209" customFormat="1" ht="20.7" customHeight="1" x14ac:dyDescent="0.25">
      <c r="B261" s="386" t="s">
        <v>189</v>
      </c>
      <c r="C261" s="387">
        <v>189</v>
      </c>
      <c r="D261" s="388">
        <f>C261/$C$265</f>
        <v>4.7535211267605633E-2</v>
      </c>
      <c r="E261" s="389">
        <v>147211075.33999994</v>
      </c>
      <c r="F261" s="388">
        <f t="shared" si="0"/>
        <v>5.0128443685828548E-2</v>
      </c>
      <c r="G261" s="379"/>
      <c r="H261" s="4">
        <v>0</v>
      </c>
      <c r="I261" s="4">
        <v>1</v>
      </c>
      <c r="J261" s="4"/>
      <c r="K261" s="4"/>
      <c r="L261" s="4"/>
      <c r="M261" s="4"/>
    </row>
    <row r="262" spans="2:13" s="209" customFormat="1" ht="20.7" customHeight="1" x14ac:dyDescent="0.25">
      <c r="B262" s="386" t="s">
        <v>190</v>
      </c>
      <c r="C262" s="387">
        <v>82</v>
      </c>
      <c r="D262" s="388">
        <f>C262/$C$265</f>
        <v>2.062374245472837E-2</v>
      </c>
      <c r="E262" s="389">
        <v>64326296.620000005</v>
      </c>
      <c r="F262" s="388">
        <f t="shared" si="0"/>
        <v>2.1904446592663378E-2</v>
      </c>
      <c r="G262" s="379"/>
      <c r="H262" s="4">
        <v>1</v>
      </c>
      <c r="I262" s="4">
        <v>2</v>
      </c>
      <c r="J262" s="4"/>
      <c r="K262" s="4"/>
      <c r="L262" s="4"/>
      <c r="M262" s="4"/>
    </row>
    <row r="263" spans="2:13" s="209" customFormat="1" ht="20.7" customHeight="1" x14ac:dyDescent="0.25">
      <c r="B263" s="386" t="s">
        <v>191</v>
      </c>
      <c r="C263" s="387">
        <v>41</v>
      </c>
      <c r="D263" s="388">
        <f>C263/$C$265</f>
        <v>1.0311871227364185E-2</v>
      </c>
      <c r="E263" s="389">
        <v>29433133.400000006</v>
      </c>
      <c r="F263" s="388">
        <f t="shared" si="0"/>
        <v>1.0022596239662658E-2</v>
      </c>
      <c r="G263" s="379"/>
      <c r="H263" s="4">
        <v>2</v>
      </c>
      <c r="I263" s="4">
        <v>3</v>
      </c>
      <c r="J263" s="4"/>
      <c r="K263" s="4"/>
      <c r="L263" s="4"/>
      <c r="M263" s="4"/>
    </row>
    <row r="264" spans="2:13" s="209" customFormat="1" ht="20.7" customHeight="1" x14ac:dyDescent="0.25">
      <c r="B264" s="386" t="s">
        <v>192</v>
      </c>
      <c r="C264" s="387"/>
      <c r="D264" s="388">
        <f>C264/$C$265</f>
        <v>0</v>
      </c>
      <c r="E264" s="389"/>
      <c r="F264" s="388">
        <f t="shared" si="0"/>
        <v>0</v>
      </c>
      <c r="G264" s="379"/>
      <c r="H264" s="4">
        <v>3</v>
      </c>
      <c r="I264" s="4">
        <v>999</v>
      </c>
      <c r="J264" s="4"/>
      <c r="K264" s="4"/>
      <c r="L264" s="4"/>
      <c r="M264" s="4"/>
    </row>
    <row r="265" spans="2:13" s="209" customFormat="1" ht="20.7" customHeight="1" x14ac:dyDescent="0.25">
      <c r="B265" s="391" t="s">
        <v>193</v>
      </c>
      <c r="C265" s="392">
        <f>SUM(C260:C264)</f>
        <v>3976</v>
      </c>
      <c r="D265" s="393">
        <f>SUM(D260:D264)</f>
        <v>1</v>
      </c>
      <c r="E265" s="392">
        <f>SUM(E260:E264)</f>
        <v>2936677553.0200019</v>
      </c>
      <c r="F265" s="394">
        <f t="shared" si="0"/>
        <v>1</v>
      </c>
      <c r="G265" s="379"/>
      <c r="H265" s="395">
        <v>0</v>
      </c>
      <c r="I265" s="396">
        <v>-4.291534423828125E-6</v>
      </c>
      <c r="J265" s="4"/>
      <c r="K265" s="4"/>
      <c r="L265" s="4"/>
      <c r="M265" s="4"/>
    </row>
    <row r="266" spans="2:13" s="209" customFormat="1" ht="20.7" customHeight="1" thickBot="1" x14ac:dyDescent="0.3">
      <c r="B266" s="22"/>
      <c r="C266" s="23"/>
      <c r="D266" s="23"/>
      <c r="E266" s="397"/>
      <c r="F266" s="398"/>
      <c r="G266" s="399"/>
      <c r="H266" s="4"/>
      <c r="I266" s="4"/>
      <c r="J266" s="4"/>
      <c r="K266" s="4"/>
      <c r="L266" s="4"/>
      <c r="M266" s="4"/>
    </row>
    <row r="267" spans="2:13" s="209" customFormat="1" ht="23.7" customHeight="1" thickBot="1" x14ac:dyDescent="0.3">
      <c r="B267" s="110" t="s">
        <v>212</v>
      </c>
      <c r="C267" s="111"/>
      <c r="D267" s="111"/>
      <c r="E267" s="111"/>
      <c r="F267" s="111"/>
      <c r="G267" s="112"/>
      <c r="H267" s="4"/>
      <c r="I267" s="4"/>
      <c r="J267" s="4"/>
      <c r="K267" s="4"/>
      <c r="L267" s="4"/>
      <c r="M267" s="4"/>
    </row>
    <row r="268" spans="2:13" s="209" customFormat="1" ht="2.85" customHeight="1" x14ac:dyDescent="0.25">
      <c r="B268" s="400"/>
      <c r="C268" s="401"/>
      <c r="D268" s="401"/>
      <c r="E268" s="1"/>
      <c r="F268" s="2"/>
      <c r="G268" s="379"/>
      <c r="H268" s="4"/>
      <c r="I268" s="4"/>
      <c r="J268" s="4"/>
      <c r="K268" s="4"/>
      <c r="L268" s="4"/>
      <c r="M268" s="4"/>
    </row>
    <row r="269" spans="2:13" s="209" customFormat="1" ht="22.5" customHeight="1" thickBot="1" x14ac:dyDescent="0.3">
      <c r="B269" s="402" t="s">
        <v>213</v>
      </c>
      <c r="C269" s="403"/>
      <c r="D269" s="403"/>
      <c r="E269" s="23"/>
      <c r="F269" s="283"/>
      <c r="G269" s="399"/>
      <c r="H269" s="4"/>
      <c r="I269" s="4"/>
      <c r="J269" s="4"/>
      <c r="K269" s="4"/>
      <c r="L269" s="4"/>
      <c r="M269" s="4"/>
    </row>
    <row r="270" spans="2:13" s="209" customFormat="1" ht="22.5" customHeight="1" x14ac:dyDescent="0.25">
      <c r="B270" s="246" t="s">
        <v>214</v>
      </c>
      <c r="C270" s="404"/>
      <c r="D270" s="404"/>
      <c r="E270" s="404"/>
      <c r="F270" s="405"/>
      <c r="G270" s="406">
        <v>0</v>
      </c>
      <c r="H270" s="407"/>
      <c r="I270" s="4"/>
      <c r="J270" s="4"/>
      <c r="K270" s="4"/>
      <c r="L270" s="4"/>
      <c r="M270" s="4"/>
    </row>
    <row r="271" spans="2:13" s="209" customFormat="1" ht="22.5" customHeight="1" x14ac:dyDescent="0.25">
      <c r="B271" s="185" t="s">
        <v>215</v>
      </c>
      <c r="C271" s="186"/>
      <c r="D271" s="186"/>
      <c r="E271" s="186"/>
      <c r="F271" s="408"/>
      <c r="G271" s="409">
        <v>0</v>
      </c>
      <c r="H271" s="4"/>
      <c r="I271" s="4"/>
      <c r="J271" s="4"/>
      <c r="K271" s="4"/>
      <c r="L271" s="4"/>
      <c r="M271" s="4"/>
    </row>
    <row r="272" spans="2:13" ht="22.5" customHeight="1" x14ac:dyDescent="0.25">
      <c r="B272" s="185" t="s">
        <v>216</v>
      </c>
      <c r="C272" s="186"/>
      <c r="D272" s="186"/>
      <c r="E272" s="186"/>
      <c r="F272" s="410"/>
      <c r="G272" s="409">
        <v>0</v>
      </c>
    </row>
    <row r="273" spans="2:13" ht="22.5" customHeight="1" thickBot="1" x14ac:dyDescent="0.3">
      <c r="B273" s="191" t="s">
        <v>217</v>
      </c>
      <c r="C273" s="192"/>
      <c r="D273" s="192"/>
      <c r="E273" s="192"/>
      <c r="F273" s="411"/>
      <c r="G273" s="412">
        <v>0</v>
      </c>
    </row>
    <row r="274" spans="2:13" ht="22.5" customHeight="1" x14ac:dyDescent="0.25">
      <c r="B274" s="413"/>
      <c r="C274" s="135"/>
      <c r="G274" s="414"/>
    </row>
    <row r="275" spans="2:13" ht="22.5" hidden="1" customHeight="1" x14ac:dyDescent="0.25">
      <c r="B275" s="415"/>
      <c r="C275" s="416"/>
      <c r="G275" s="414"/>
    </row>
    <row r="276" spans="2:13" s="209" customFormat="1" ht="22.5" customHeight="1" thickBot="1" x14ac:dyDescent="0.3">
      <c r="B276" s="402" t="s">
        <v>218</v>
      </c>
      <c r="C276" s="403"/>
      <c r="D276" s="403"/>
      <c r="G276" s="417"/>
      <c r="H276" s="4"/>
      <c r="I276" s="4"/>
      <c r="J276" s="4"/>
      <c r="K276" s="4"/>
      <c r="L276" s="4"/>
      <c r="M276" s="4"/>
    </row>
    <row r="277" spans="2:13" s="209" customFormat="1" ht="22.5" customHeight="1" x14ac:dyDescent="0.25">
      <c r="B277" s="418" t="s">
        <v>219</v>
      </c>
      <c r="C277" s="419"/>
      <c r="D277" s="419"/>
      <c r="E277" s="419"/>
      <c r="F277" s="405"/>
      <c r="G277" s="406">
        <v>0</v>
      </c>
      <c r="H277" s="4"/>
      <c r="I277" s="4"/>
      <c r="J277" s="4"/>
      <c r="K277" s="4"/>
      <c r="L277" s="4"/>
      <c r="M277" s="4"/>
    </row>
    <row r="278" spans="2:13" s="209" customFormat="1" ht="22.5" customHeight="1" x14ac:dyDescent="0.25">
      <c r="B278" s="420" t="s">
        <v>220</v>
      </c>
      <c r="C278" s="421"/>
      <c r="D278" s="421"/>
      <c r="E278" s="421"/>
      <c r="F278" s="408"/>
      <c r="G278" s="409">
        <v>0</v>
      </c>
      <c r="H278" s="4"/>
      <c r="I278" s="4"/>
      <c r="J278" s="4"/>
      <c r="K278" s="4"/>
      <c r="L278" s="4"/>
      <c r="M278" s="4"/>
    </row>
    <row r="279" spans="2:13" s="209" customFormat="1" ht="22.5" customHeight="1" x14ac:dyDescent="0.25">
      <c r="B279" s="420" t="s">
        <v>221</v>
      </c>
      <c r="C279" s="421"/>
      <c r="D279" s="421"/>
      <c r="E279" s="421"/>
      <c r="F279" s="408"/>
      <c r="G279" s="422">
        <v>0</v>
      </c>
      <c r="H279" s="4"/>
      <c r="I279" s="4"/>
      <c r="J279" s="4"/>
      <c r="K279" s="4"/>
      <c r="L279" s="4"/>
      <c r="M279" s="4"/>
    </row>
    <row r="280" spans="2:13" ht="22.5" customHeight="1" thickBot="1" x14ac:dyDescent="0.3">
      <c r="B280" s="423" t="s">
        <v>222</v>
      </c>
      <c r="C280" s="424"/>
      <c r="D280" s="424"/>
      <c r="E280" s="424"/>
      <c r="F280" s="411"/>
      <c r="G280" s="412">
        <v>0</v>
      </c>
    </row>
    <row r="281" spans="2:13" ht="22.5" hidden="1" customHeight="1" x14ac:dyDescent="0.25">
      <c r="B281" s="18"/>
      <c r="G281" s="25"/>
    </row>
    <row r="282" spans="2:13" ht="22.5" customHeight="1" thickBot="1" x14ac:dyDescent="0.3">
      <c r="B282" s="22"/>
      <c r="C282" s="23"/>
      <c r="D282" s="23"/>
      <c r="E282" s="23"/>
      <c r="F282" s="283"/>
      <c r="G282" s="24"/>
    </row>
    <row r="283" spans="2:13" ht="23.7" customHeight="1" thickBot="1" x14ac:dyDescent="0.35">
      <c r="B283" s="290" t="s">
        <v>223</v>
      </c>
      <c r="C283" s="291"/>
      <c r="D283" s="291"/>
      <c r="E283" s="291"/>
      <c r="F283" s="291"/>
      <c r="G283" s="292"/>
      <c r="H283" s="425"/>
    </row>
    <row r="284" spans="2:13" ht="22.5" customHeight="1" x14ac:dyDescent="0.25">
      <c r="B284" s="18"/>
      <c r="G284" s="25"/>
    </row>
    <row r="285" spans="2:13" ht="22.5" customHeight="1" x14ac:dyDescent="0.25">
      <c r="B285" s="47" t="s">
        <v>224</v>
      </c>
      <c r="G285" s="25"/>
    </row>
    <row r="286" spans="2:13" ht="13.5" customHeight="1" thickBot="1" x14ac:dyDescent="0.3">
      <c r="B286" s="426"/>
      <c r="C286" s="3"/>
      <c r="D286" s="3"/>
      <c r="E286" s="3"/>
      <c r="F286" s="427"/>
      <c r="G286" s="25"/>
    </row>
    <row r="287" spans="2:13" ht="22.5" customHeight="1" thickBot="1" x14ac:dyDescent="0.3">
      <c r="B287" s="428">
        <v>45161</v>
      </c>
      <c r="C287" s="428">
        <v>45192</v>
      </c>
      <c r="D287" s="428">
        <v>45222</v>
      </c>
      <c r="E287" s="428">
        <v>45253</v>
      </c>
      <c r="F287" s="428">
        <v>45283</v>
      </c>
      <c r="G287" s="428">
        <v>45315</v>
      </c>
    </row>
    <row r="288" spans="2:13" ht="22.5" customHeight="1" thickBot="1" x14ac:dyDescent="0.3">
      <c r="B288" s="429">
        <v>7.0000000000000007E-2</v>
      </c>
      <c r="C288" s="429">
        <v>1.6799999999999999E-2</v>
      </c>
      <c r="D288" s="429">
        <v>1.7299999999999999E-2</v>
      </c>
      <c r="E288" s="429">
        <v>2.8500000000000001E-2</v>
      </c>
      <c r="F288" s="429">
        <v>0.22239999999999999</v>
      </c>
      <c r="G288" s="429">
        <v>5.1400000000000001E-2</v>
      </c>
    </row>
    <row r="289" spans="2:13" ht="22.5" customHeight="1" thickBot="1" x14ac:dyDescent="0.3">
      <c r="B289" s="428">
        <v>45346</v>
      </c>
      <c r="C289" s="428">
        <v>45375</v>
      </c>
      <c r="D289" s="428">
        <v>45406</v>
      </c>
      <c r="E289" s="428">
        <v>45436</v>
      </c>
      <c r="F289" s="428">
        <v>45467</v>
      </c>
      <c r="G289" s="428">
        <v>45474</v>
      </c>
    </row>
    <row r="290" spans="2:13" ht="22.5" customHeight="1" thickBot="1" x14ac:dyDescent="0.3">
      <c r="B290" s="429">
        <v>1.9300000000000001E-2</v>
      </c>
      <c r="C290" s="429">
        <v>3.27E-2</v>
      </c>
      <c r="D290" s="429">
        <v>3.0300000000000001E-2</v>
      </c>
      <c r="E290" s="429">
        <v>0.19789999999999999</v>
      </c>
      <c r="F290" s="429">
        <v>8.7800000000000003E-2</v>
      </c>
      <c r="G290" s="429">
        <v>0.13206909159993521</v>
      </c>
    </row>
    <row r="291" spans="2:13" ht="22.5" customHeight="1" thickBot="1" x14ac:dyDescent="0.3">
      <c r="B291" s="428">
        <v>45505</v>
      </c>
      <c r="C291" s="428">
        <v>45536</v>
      </c>
      <c r="D291" s="428">
        <v>45566</v>
      </c>
      <c r="E291" s="428">
        <v>45597</v>
      </c>
      <c r="F291" s="428">
        <v>45657</v>
      </c>
      <c r="G291" s="428">
        <v>45688</v>
      </c>
    </row>
    <row r="292" spans="2:13" ht="22.5" customHeight="1" thickBot="1" x14ac:dyDescent="0.3">
      <c r="B292" s="429">
        <v>0.23699999999999999</v>
      </c>
      <c r="C292" s="429">
        <v>9.0061445286459315E-3</v>
      </c>
      <c r="D292" s="429">
        <v>2.4413871786493478E-2</v>
      </c>
      <c r="E292" s="429">
        <v>0.26104239340834251</v>
      </c>
      <c r="F292" s="429">
        <v>8.2351506478099881E-3</v>
      </c>
      <c r="G292" s="429">
        <v>8.4739614648628878E-2</v>
      </c>
    </row>
    <row r="293" spans="2:13" ht="22.5" customHeight="1" thickBot="1" x14ac:dyDescent="0.3">
      <c r="B293" s="428">
        <v>45689</v>
      </c>
      <c r="C293" s="428">
        <v>45717</v>
      </c>
      <c r="D293" s="428">
        <v>45748</v>
      </c>
      <c r="E293" s="428">
        <v>45778</v>
      </c>
      <c r="F293" s="428">
        <v>45809</v>
      </c>
      <c r="G293" s="428">
        <v>45839</v>
      </c>
    </row>
    <row r="294" spans="2:13" ht="22.5" customHeight="1" thickBot="1" x14ac:dyDescent="0.3">
      <c r="B294" s="429">
        <v>2.2710082163071264E-2</v>
      </c>
      <c r="C294" s="429">
        <v>2.7007715869630976E-2</v>
      </c>
      <c r="D294" s="429">
        <v>5.2220971948707118E-2</v>
      </c>
      <c r="E294" s="429">
        <v>6.4899999999999999E-2</v>
      </c>
      <c r="F294" s="429">
        <v>9.2530133912215057E-3</v>
      </c>
      <c r="G294" s="429">
        <v>0.45845187639071061</v>
      </c>
    </row>
    <row r="295" spans="2:13" ht="22.5" customHeight="1" thickBot="1" x14ac:dyDescent="0.3">
      <c r="B295" s="428">
        <v>45870</v>
      </c>
      <c r="C295" s="428">
        <v>45901</v>
      </c>
      <c r="D295" s="3"/>
      <c r="E295" s="3"/>
      <c r="F295" s="427"/>
      <c r="G295" s="25"/>
    </row>
    <row r="296" spans="2:13" ht="22.5" customHeight="1" thickBot="1" x14ac:dyDescent="0.3">
      <c r="B296" s="429">
        <v>9.8100000000000007E-2</v>
      </c>
      <c r="C296" s="429">
        <f>-D184/D182</f>
        <v>1.7697173253664697E-2</v>
      </c>
      <c r="D296" s="3"/>
      <c r="E296" s="3"/>
      <c r="F296" s="427"/>
      <c r="G296" s="25"/>
    </row>
    <row r="297" spans="2:13" ht="22.5" customHeight="1" x14ac:dyDescent="0.25">
      <c r="B297" s="426"/>
      <c r="C297" s="3"/>
      <c r="D297" s="3"/>
      <c r="E297" s="3"/>
      <c r="F297" s="427"/>
      <c r="G297" s="25"/>
    </row>
    <row r="298" spans="2:13" ht="22.5" customHeight="1" x14ac:dyDescent="0.25">
      <c r="B298" s="47" t="s">
        <v>225</v>
      </c>
      <c r="G298" s="25"/>
    </row>
    <row r="299" spans="2:13" s="209" customFormat="1" ht="13.5" customHeight="1" thickBot="1" x14ac:dyDescent="0.3">
      <c r="B299" s="430"/>
      <c r="C299" s="431"/>
      <c r="D299" s="431"/>
      <c r="E299" s="431"/>
      <c r="F299" s="431"/>
      <c r="G299" s="432"/>
      <c r="H299" s="4"/>
      <c r="I299" s="4"/>
      <c r="J299" s="4"/>
      <c r="K299" s="4"/>
      <c r="L299" s="4"/>
      <c r="M299" s="4"/>
    </row>
    <row r="300" spans="2:13" s="209" customFormat="1" ht="24.9" customHeight="1" thickBot="1" x14ac:dyDescent="0.3">
      <c r="B300" s="428">
        <v>45527</v>
      </c>
      <c r="C300" s="428">
        <v>45558</v>
      </c>
      <c r="D300" s="428">
        <v>45588</v>
      </c>
      <c r="E300" s="428">
        <v>45619</v>
      </c>
      <c r="F300" s="428">
        <v>45649</v>
      </c>
      <c r="G300" s="428">
        <v>45315</v>
      </c>
      <c r="H300" s="4"/>
      <c r="I300" s="4"/>
      <c r="J300" s="4"/>
      <c r="K300" s="4"/>
      <c r="L300" s="4"/>
      <c r="M300" s="4"/>
    </row>
    <row r="301" spans="2:13" s="209" customFormat="1" ht="24.9" customHeight="1" thickBot="1" x14ac:dyDescent="0.3">
      <c r="B301" s="429">
        <v>6.5500000000000003E-2</v>
      </c>
      <c r="C301" s="429">
        <v>1.4200000000000001E-2</v>
      </c>
      <c r="D301" s="429">
        <v>1.54E-2</v>
      </c>
      <c r="E301" s="429">
        <v>2.6200000000000001E-2</v>
      </c>
      <c r="F301" s="429">
        <v>0.22070000000000001</v>
      </c>
      <c r="G301" s="429">
        <v>4.87E-2</v>
      </c>
      <c r="H301" s="4"/>
      <c r="I301" s="4"/>
      <c r="J301" s="4"/>
      <c r="K301" s="4"/>
      <c r="L301" s="4"/>
      <c r="M301" s="4"/>
    </row>
    <row r="302" spans="2:13" s="209" customFormat="1" ht="24.9" customHeight="1" thickBot="1" x14ac:dyDescent="0.3">
      <c r="B302" s="428">
        <v>45346</v>
      </c>
      <c r="C302" s="428">
        <v>45375</v>
      </c>
      <c r="D302" s="428">
        <v>45406</v>
      </c>
      <c r="E302" s="428">
        <v>45436</v>
      </c>
      <c r="F302" s="428">
        <v>45467</v>
      </c>
      <c r="G302" s="428">
        <v>45474</v>
      </c>
      <c r="H302" s="4"/>
      <c r="I302" s="4"/>
      <c r="J302" s="4"/>
      <c r="K302" s="4"/>
      <c r="L302" s="4"/>
      <c r="M302" s="4"/>
    </row>
    <row r="303" spans="2:13" s="209" customFormat="1" ht="24.9" customHeight="1" thickBot="1" x14ac:dyDescent="0.3">
      <c r="B303" s="429">
        <v>1.6899999999999998E-2</v>
      </c>
      <c r="C303" s="429">
        <v>3.0499999999999999E-2</v>
      </c>
      <c r="D303" s="429">
        <v>2.7699999999999999E-2</v>
      </c>
      <c r="E303" s="429">
        <v>0.1948</v>
      </c>
      <c r="F303" s="429">
        <v>8.5800000000000001E-2</v>
      </c>
      <c r="G303" s="429">
        <v>0.12932816669064878</v>
      </c>
      <c r="H303" s="4"/>
      <c r="I303" s="4"/>
      <c r="J303" s="4"/>
      <c r="K303" s="4"/>
      <c r="L303" s="4"/>
      <c r="M303" s="4"/>
    </row>
    <row r="304" spans="2:13" s="209" customFormat="1" ht="24.9" customHeight="1" thickBot="1" x14ac:dyDescent="0.3">
      <c r="B304" s="428">
        <v>45505</v>
      </c>
      <c r="C304" s="428">
        <v>45536</v>
      </c>
      <c r="D304" s="428">
        <v>45566</v>
      </c>
      <c r="E304" s="428">
        <v>45597</v>
      </c>
      <c r="F304" s="428">
        <v>45657</v>
      </c>
      <c r="G304" s="428">
        <v>45688</v>
      </c>
      <c r="H304" s="4"/>
      <c r="I304" s="4"/>
      <c r="J304" s="4"/>
      <c r="K304" s="4"/>
      <c r="L304" s="4"/>
      <c r="M304" s="4"/>
    </row>
    <row r="305" spans="2:13" s="209" customFormat="1" ht="24.9" customHeight="1" thickBot="1" x14ac:dyDescent="0.3">
      <c r="B305" s="429">
        <v>0.23499999999999999</v>
      </c>
      <c r="C305" s="429">
        <v>6.6626218567970687E-3</v>
      </c>
      <c r="D305" s="429">
        <v>2.2208809820958436E-2</v>
      </c>
      <c r="E305" s="429">
        <v>0.25901072098189581</v>
      </c>
      <c r="F305" s="429">
        <v>5.7305110134525444E-3</v>
      </c>
      <c r="G305" s="429">
        <v>8.2827399491561066E-2</v>
      </c>
      <c r="H305" s="4"/>
      <c r="I305" s="4"/>
      <c r="J305" s="4"/>
      <c r="K305" s="4"/>
      <c r="L305" s="4"/>
      <c r="M305" s="4"/>
    </row>
    <row r="306" spans="2:13" s="209" customFormat="1" ht="24.9" customHeight="1" thickBot="1" x14ac:dyDescent="0.3">
      <c r="B306" s="428">
        <v>45689</v>
      </c>
      <c r="C306" s="428">
        <v>45717</v>
      </c>
      <c r="D306" s="428">
        <v>45748</v>
      </c>
      <c r="E306" s="428">
        <v>45778</v>
      </c>
      <c r="F306" s="428">
        <v>45809</v>
      </c>
      <c r="G306" s="428">
        <v>45839</v>
      </c>
      <c r="H306" s="4"/>
      <c r="I306" s="4"/>
      <c r="J306" s="4"/>
      <c r="K306" s="4"/>
      <c r="L306" s="4"/>
      <c r="M306" s="4"/>
    </row>
    <row r="307" spans="2:13" s="209" customFormat="1" ht="28.2" customHeight="1" thickBot="1" x14ac:dyDescent="0.3">
      <c r="B307" s="429">
        <v>2.0926768543136562E-2</v>
      </c>
      <c r="C307" s="429">
        <v>2.4746003065008355E-2</v>
      </c>
      <c r="D307" s="429">
        <v>4.9297988041680507E-2</v>
      </c>
      <c r="E307" s="429">
        <v>6.2700000000000006E-2</v>
      </c>
      <c r="F307" s="429">
        <v>6.7585837290006293E-3</v>
      </c>
      <c r="G307" s="429">
        <v>0.45588737169009408</v>
      </c>
      <c r="H307" s="4"/>
      <c r="I307" s="4"/>
      <c r="J307" s="4"/>
      <c r="K307" s="4"/>
      <c r="L307" s="4"/>
      <c r="M307" s="4"/>
    </row>
    <row r="308" spans="2:13" s="209" customFormat="1" ht="25.2" customHeight="1" thickBot="1" x14ac:dyDescent="0.3">
      <c r="B308" s="428">
        <v>45870</v>
      </c>
      <c r="C308" s="428">
        <v>45901</v>
      </c>
      <c r="D308" s="431"/>
      <c r="E308" s="431"/>
      <c r="F308" s="431"/>
      <c r="G308" s="432"/>
      <c r="H308" s="4"/>
      <c r="I308" s="4"/>
      <c r="J308" s="4"/>
      <c r="K308" s="4"/>
      <c r="L308" s="4"/>
      <c r="M308" s="4"/>
    </row>
    <row r="309" spans="2:13" s="209" customFormat="1" ht="29.4" customHeight="1" thickBot="1" x14ac:dyDescent="0.3">
      <c r="B309" s="429">
        <v>9.5899999999999999E-2</v>
      </c>
      <c r="C309" s="429">
        <f>-(D184+D185+D186)/D182</f>
        <v>1.5268424273631811E-2</v>
      </c>
      <c r="D309" s="431"/>
      <c r="E309" s="431"/>
      <c r="F309" s="431"/>
      <c r="G309" s="432"/>
      <c r="H309" s="4"/>
      <c r="I309" s="4"/>
      <c r="J309" s="4"/>
      <c r="K309" s="4"/>
      <c r="L309" s="4"/>
      <c r="M309" s="4"/>
    </row>
    <row r="310" spans="2:13" s="209" customFormat="1" ht="13.8" x14ac:dyDescent="0.25">
      <c r="B310" s="433" t="s">
        <v>226</v>
      </c>
      <c r="C310" s="434"/>
      <c r="D310" s="434"/>
      <c r="E310" s="434"/>
      <c r="F310" s="434"/>
      <c r="G310" s="435"/>
      <c r="H310" s="4"/>
      <c r="I310" s="4"/>
      <c r="J310" s="4"/>
      <c r="K310" s="4"/>
      <c r="L310" s="4"/>
      <c r="M310" s="4"/>
    </row>
    <row r="311" spans="2:13" s="299" customFormat="1" ht="13.8" x14ac:dyDescent="0.3">
      <c r="B311" s="436" t="s">
        <v>227</v>
      </c>
      <c r="C311" s="437"/>
      <c r="D311" s="437"/>
      <c r="E311" s="437"/>
      <c r="F311" s="437"/>
      <c r="G311" s="438"/>
      <c r="H311" s="10"/>
      <c r="I311" s="10"/>
      <c r="J311" s="10"/>
      <c r="K311" s="10"/>
      <c r="L311" s="10"/>
      <c r="M311" s="10"/>
    </row>
    <row r="312" spans="2:13" s="299" customFormat="1" ht="19.649999999999999" customHeight="1" x14ac:dyDescent="0.3">
      <c r="B312" s="436" t="s">
        <v>228</v>
      </c>
      <c r="C312" s="437"/>
      <c r="D312" s="437"/>
      <c r="E312" s="437"/>
      <c r="F312" s="437"/>
      <c r="G312" s="438"/>
      <c r="H312" s="10"/>
      <c r="I312" s="10"/>
      <c r="J312" s="10"/>
      <c r="K312" s="10"/>
      <c r="L312" s="10"/>
      <c r="M312" s="10"/>
    </row>
    <row r="313" spans="2:13" s="299" customFormat="1" ht="12" customHeight="1" x14ac:dyDescent="0.3">
      <c r="B313" s="436" t="s">
        <v>229</v>
      </c>
      <c r="C313" s="437"/>
      <c r="D313" s="437"/>
      <c r="E313" s="437"/>
      <c r="F313" s="437"/>
      <c r="G313" s="438"/>
      <c r="H313" s="10"/>
      <c r="I313" s="10"/>
      <c r="J313" s="10"/>
      <c r="K313" s="10"/>
      <c r="L313" s="10"/>
      <c r="M313" s="10"/>
    </row>
    <row r="314" spans="2:13" ht="14.4" thickBot="1" x14ac:dyDescent="0.3">
      <c r="B314" s="439"/>
      <c r="C314" s="440"/>
      <c r="D314" s="440"/>
      <c r="E314" s="440"/>
      <c r="F314" s="440"/>
      <c r="G314" s="441"/>
    </row>
    <row r="315" spans="2:13" ht="14.4" thickBot="1" x14ac:dyDescent="0.3">
      <c r="B315" s="442" t="s">
        <v>230</v>
      </c>
      <c r="C315" s="443"/>
      <c r="D315" s="444"/>
      <c r="E315" s="445"/>
      <c r="F315" s="440"/>
      <c r="G315" s="441"/>
    </row>
    <row r="316" spans="2:13" ht="22.5" customHeight="1" x14ac:dyDescent="0.25">
      <c r="B316" s="446" t="s">
        <v>231</v>
      </c>
      <c r="C316" s="447"/>
      <c r="D316" s="448">
        <v>0</v>
      </c>
      <c r="E316" s="440"/>
      <c r="F316" s="440"/>
      <c r="G316" s="441"/>
    </row>
    <row r="317" spans="2:13" ht="22.5" customHeight="1" x14ac:dyDescent="0.25">
      <c r="B317" s="449" t="s">
        <v>232</v>
      </c>
      <c r="C317" s="450"/>
      <c r="D317" s="451">
        <v>0</v>
      </c>
      <c r="E317" s="440"/>
      <c r="F317" s="440"/>
      <c r="G317" s="441"/>
    </row>
    <row r="318" spans="2:13" s="209" customFormat="1" ht="22.5" customHeight="1" x14ac:dyDescent="0.25">
      <c r="B318" s="449" t="s">
        <v>233</v>
      </c>
      <c r="C318" s="450"/>
      <c r="D318" s="451">
        <v>0</v>
      </c>
      <c r="E318" s="1"/>
      <c r="F318" s="2"/>
      <c r="G318" s="25"/>
      <c r="H318" s="4"/>
      <c r="I318" s="4"/>
      <c r="J318" s="4"/>
      <c r="K318" s="4"/>
      <c r="L318" s="4"/>
      <c r="M318" s="4"/>
    </row>
    <row r="319" spans="2:13" s="299" customFormat="1" ht="42.15" customHeight="1" thickBot="1" x14ac:dyDescent="0.35">
      <c r="B319" s="452" t="s">
        <v>234</v>
      </c>
      <c r="C319" s="453"/>
      <c r="D319" s="454" t="s">
        <v>235</v>
      </c>
      <c r="E319" s="11"/>
      <c r="F319" s="223"/>
      <c r="G319" s="224"/>
      <c r="H319" s="10"/>
      <c r="I319" s="10"/>
      <c r="J319" s="10"/>
      <c r="K319" s="10"/>
      <c r="L319" s="10"/>
      <c r="M319" s="10"/>
    </row>
    <row r="320" spans="2:13" s="209" customFormat="1" ht="13.8" x14ac:dyDescent="0.25">
      <c r="B320" s="455" t="s">
        <v>236</v>
      </c>
      <c r="C320" s="456"/>
      <c r="D320" s="456"/>
      <c r="E320" s="456"/>
      <c r="F320" s="456"/>
      <c r="G320" s="457"/>
      <c r="H320" s="4"/>
      <c r="I320" s="4"/>
      <c r="J320" s="4"/>
      <c r="K320" s="4"/>
      <c r="L320" s="4"/>
      <c r="M320" s="4"/>
    </row>
    <row r="321" spans="2:13" s="209" customFormat="1" ht="13.8" x14ac:dyDescent="0.25">
      <c r="B321" s="455"/>
      <c r="C321" s="456"/>
      <c r="D321" s="456"/>
      <c r="E321" s="456"/>
      <c r="F321" s="456"/>
      <c r="G321" s="457"/>
      <c r="H321" s="4"/>
      <c r="I321" s="4"/>
      <c r="J321" s="4"/>
      <c r="K321" s="4"/>
      <c r="L321" s="4"/>
      <c r="M321" s="4"/>
    </row>
    <row r="322" spans="2:13" s="209" customFormat="1" ht="14.4" thickBot="1" x14ac:dyDescent="0.3">
      <c r="B322" s="22"/>
      <c r="C322" s="23"/>
      <c r="D322" s="23"/>
      <c r="E322" s="23"/>
      <c r="F322" s="283"/>
      <c r="G322" s="24"/>
      <c r="H322" s="4"/>
      <c r="I322" s="4"/>
      <c r="J322" s="4"/>
      <c r="K322" s="4"/>
      <c r="L322" s="4"/>
      <c r="M322" s="4"/>
    </row>
    <row r="323" spans="2:13" s="209" customFormat="1" ht="23.7" customHeight="1" thickBot="1" x14ac:dyDescent="0.3">
      <c r="B323" s="458" t="s">
        <v>237</v>
      </c>
      <c r="C323" s="459"/>
      <c r="D323" s="459"/>
      <c r="E323" s="459"/>
      <c r="F323" s="459"/>
      <c r="G323" s="460"/>
      <c r="H323" s="4"/>
      <c r="I323" s="4"/>
      <c r="J323" s="4"/>
      <c r="K323" s="4"/>
      <c r="L323" s="4"/>
      <c r="M323" s="4"/>
    </row>
    <row r="324" spans="2:13" s="209" customFormat="1" ht="22.5" customHeight="1" thickBot="1" x14ac:dyDescent="0.3">
      <c r="B324" s="461"/>
      <c r="C324" s="462"/>
      <c r="D324" s="273"/>
      <c r="E324" s="273"/>
      <c r="F324" s="274"/>
      <c r="G324" s="175"/>
      <c r="H324" s="4"/>
      <c r="I324" s="4"/>
      <c r="J324" s="4"/>
      <c r="K324" s="4"/>
      <c r="L324" s="4"/>
      <c r="M324" s="4"/>
    </row>
    <row r="325" spans="2:13" s="209" customFormat="1" ht="22.5" customHeight="1" thickBot="1" x14ac:dyDescent="0.3">
      <c r="B325" s="463" t="s">
        <v>238</v>
      </c>
      <c r="C325" s="464"/>
      <c r="D325" s="465"/>
      <c r="E325" s="466" t="s">
        <v>239</v>
      </c>
      <c r="F325" s="214"/>
      <c r="G325" s="211"/>
      <c r="H325" s="4"/>
      <c r="I325" s="4"/>
      <c r="J325" s="4"/>
      <c r="K325" s="4"/>
      <c r="L325" s="4"/>
      <c r="M325" s="4"/>
    </row>
    <row r="326" spans="2:13" ht="22.5" customHeight="1" thickBot="1" x14ac:dyDescent="0.3">
      <c r="B326" s="467" t="s">
        <v>240</v>
      </c>
      <c r="C326" s="468"/>
      <c r="D326" s="46"/>
      <c r="E326" s="469">
        <v>79999999.863380864</v>
      </c>
      <c r="F326" s="214"/>
      <c r="G326" s="211"/>
    </row>
    <row r="327" spans="2:13" ht="22.5" customHeight="1" thickTop="1" x14ac:dyDescent="0.25">
      <c r="B327" s="467" t="s">
        <v>241</v>
      </c>
      <c r="C327" s="468"/>
      <c r="D327" s="46"/>
      <c r="E327" s="470">
        <v>0</v>
      </c>
      <c r="F327" s="214"/>
      <c r="G327" s="211"/>
    </row>
    <row r="328" spans="2:13" ht="22.5" customHeight="1" x14ac:dyDescent="0.25">
      <c r="B328" s="467" t="s">
        <v>242</v>
      </c>
      <c r="C328" s="468"/>
      <c r="D328" s="46"/>
      <c r="E328" s="470">
        <v>0</v>
      </c>
      <c r="F328" s="214"/>
      <c r="G328" s="211"/>
    </row>
    <row r="329" spans="2:13" ht="22.5" customHeight="1" x14ac:dyDescent="0.25">
      <c r="B329" s="471" t="s">
        <v>243</v>
      </c>
      <c r="C329" s="472"/>
      <c r="D329" s="46"/>
      <c r="E329" s="473">
        <v>0</v>
      </c>
      <c r="F329" s="214"/>
      <c r="G329" s="211"/>
    </row>
    <row r="330" spans="2:13" ht="22.5" customHeight="1" x14ac:dyDescent="0.25">
      <c r="B330" s="471" t="s">
        <v>244</v>
      </c>
      <c r="C330" s="474"/>
      <c r="D330" s="46"/>
      <c r="E330" s="475">
        <v>0</v>
      </c>
      <c r="F330" s="214"/>
      <c r="G330" s="211"/>
    </row>
    <row r="331" spans="2:13" ht="22.5" customHeight="1" thickBot="1" x14ac:dyDescent="0.3">
      <c r="B331" s="471" t="s">
        <v>245</v>
      </c>
      <c r="C331" s="472"/>
      <c r="D331" s="46"/>
      <c r="E331" s="476">
        <v>79999999.863380864</v>
      </c>
      <c r="F331" s="214"/>
      <c r="G331" s="211"/>
    </row>
    <row r="332" spans="2:13" s="209" customFormat="1" ht="15" customHeight="1" thickTop="1" thickBot="1" x14ac:dyDescent="0.3">
      <c r="B332" s="477"/>
      <c r="C332" s="478"/>
      <c r="D332" s="479"/>
      <c r="E332" s="480"/>
      <c r="F332" s="481"/>
      <c r="G332" s="211"/>
      <c r="H332" s="4"/>
      <c r="I332" s="4"/>
      <c r="J332" s="4"/>
      <c r="K332" s="4"/>
      <c r="L332" s="4"/>
      <c r="M332" s="4"/>
    </row>
    <row r="333" spans="2:13" s="209" customFormat="1" ht="22.5" customHeight="1" thickBot="1" x14ac:dyDescent="0.3">
      <c r="B333" s="482"/>
      <c r="C333" s="159"/>
      <c r="E333" s="483"/>
      <c r="F333" s="481"/>
      <c r="G333" s="211"/>
      <c r="H333" s="4"/>
      <c r="I333" s="4"/>
      <c r="J333" s="4"/>
      <c r="K333" s="4"/>
      <c r="L333" s="4"/>
      <c r="M333" s="4"/>
    </row>
    <row r="334" spans="2:13" s="209" customFormat="1" ht="44.1" customHeight="1" thickBot="1" x14ac:dyDescent="0.3">
      <c r="B334" s="484" t="s">
        <v>246</v>
      </c>
      <c r="C334" s="485"/>
      <c r="D334" s="486" t="s">
        <v>247</v>
      </c>
      <c r="E334" s="487" t="s">
        <v>248</v>
      </c>
      <c r="F334" s="488" t="s">
        <v>249</v>
      </c>
      <c r="G334" s="211"/>
      <c r="H334" s="4"/>
      <c r="I334" s="4"/>
      <c r="J334" s="4"/>
      <c r="K334" s="4"/>
      <c r="L334" s="4"/>
      <c r="M334" s="4"/>
    </row>
    <row r="335" spans="2:13" s="209" customFormat="1" ht="13.8" x14ac:dyDescent="0.25">
      <c r="B335" s="489" t="s">
        <v>48</v>
      </c>
      <c r="C335" s="490"/>
      <c r="D335" s="491"/>
      <c r="E335" s="492"/>
      <c r="F335" s="493"/>
      <c r="G335" s="211"/>
      <c r="H335" s="4"/>
      <c r="I335" s="4"/>
      <c r="J335" s="4"/>
      <c r="K335" s="4"/>
      <c r="L335" s="4"/>
      <c r="M335" s="4"/>
    </row>
    <row r="336" spans="2:13" s="209" customFormat="1" ht="22.5" customHeight="1" x14ac:dyDescent="0.25">
      <c r="B336" s="494" t="s">
        <v>250</v>
      </c>
      <c r="C336" s="495"/>
      <c r="D336" s="496">
        <v>2932000000</v>
      </c>
      <c r="E336" s="497">
        <v>0</v>
      </c>
      <c r="F336" s="498">
        <v>2932000000</v>
      </c>
      <c r="G336" s="211"/>
      <c r="H336" s="4"/>
      <c r="I336" s="4"/>
      <c r="J336" s="4"/>
      <c r="K336" s="4"/>
      <c r="L336" s="4"/>
      <c r="M336" s="4"/>
    </row>
    <row r="337" spans="2:13" s="209" customFormat="1" ht="22.5" customHeight="1" x14ac:dyDescent="0.25">
      <c r="B337" s="499" t="s">
        <v>251</v>
      </c>
      <c r="C337" s="107"/>
      <c r="D337" s="496">
        <v>44000000</v>
      </c>
      <c r="E337" s="500">
        <v>0</v>
      </c>
      <c r="F337" s="498">
        <v>44000000</v>
      </c>
      <c r="G337" s="211"/>
      <c r="H337" s="4"/>
      <c r="I337" s="4"/>
      <c r="J337" s="4"/>
      <c r="K337" s="4"/>
      <c r="L337" s="4"/>
      <c r="M337" s="4"/>
    </row>
    <row r="338" spans="2:13" s="209" customFormat="1" ht="22.5" customHeight="1" x14ac:dyDescent="0.25">
      <c r="B338" s="499" t="s">
        <v>252</v>
      </c>
      <c r="C338" s="107"/>
      <c r="D338" s="501">
        <v>24000000</v>
      </c>
      <c r="E338" s="500">
        <v>0</v>
      </c>
      <c r="F338" s="498">
        <v>24000000</v>
      </c>
      <c r="G338" s="211"/>
      <c r="H338" s="4"/>
      <c r="I338" s="4"/>
      <c r="J338" s="4"/>
      <c r="K338" s="4"/>
      <c r="L338" s="4"/>
      <c r="M338" s="4"/>
    </row>
    <row r="339" spans="2:13" s="209" customFormat="1" ht="22.5" customHeight="1" thickBot="1" x14ac:dyDescent="0.3">
      <c r="B339" s="106" t="s">
        <v>253</v>
      </c>
      <c r="C339" s="107"/>
      <c r="D339" s="502">
        <v>3000000000</v>
      </c>
      <c r="E339" s="503">
        <v>0</v>
      </c>
      <c r="F339" s="504">
        <v>3000000000</v>
      </c>
      <c r="G339" s="211"/>
      <c r="H339" s="4"/>
      <c r="I339" s="4"/>
      <c r="J339" s="4"/>
      <c r="K339" s="4"/>
      <c r="L339" s="4"/>
      <c r="M339" s="4"/>
    </row>
    <row r="340" spans="2:13" s="209" customFormat="1" ht="11.25" customHeight="1" thickTop="1" x14ac:dyDescent="0.25">
      <c r="B340" s="106"/>
      <c r="C340" s="107"/>
      <c r="D340" s="500"/>
      <c r="E340" s="500"/>
      <c r="F340" s="498"/>
      <c r="G340" s="211"/>
      <c r="H340" s="4"/>
      <c r="I340" s="4"/>
      <c r="J340" s="4"/>
      <c r="K340" s="4"/>
      <c r="L340" s="4"/>
      <c r="M340" s="4"/>
    </row>
    <row r="341" spans="2:13" s="209" customFormat="1" ht="22.5" customHeight="1" x14ac:dyDescent="0.25">
      <c r="B341" s="505" t="s">
        <v>254</v>
      </c>
      <c r="C341" s="506"/>
      <c r="D341" s="500"/>
      <c r="E341" s="500"/>
      <c r="F341" s="498"/>
      <c r="G341" s="211"/>
      <c r="H341" s="4"/>
      <c r="I341" s="4"/>
      <c r="J341" s="4"/>
      <c r="K341" s="4"/>
      <c r="L341" s="4"/>
      <c r="M341" s="4"/>
    </row>
    <row r="342" spans="2:13" s="209" customFormat="1" ht="13.8" x14ac:dyDescent="0.25">
      <c r="B342" s="106" t="s">
        <v>255</v>
      </c>
      <c r="C342" s="107"/>
      <c r="D342" s="507">
        <v>280000000</v>
      </c>
      <c r="E342" s="507">
        <v>0</v>
      </c>
      <c r="F342" s="508">
        <v>280000000</v>
      </c>
      <c r="G342" s="509"/>
      <c r="H342" s="4"/>
      <c r="I342" s="4"/>
      <c r="J342" s="4"/>
      <c r="K342" s="4"/>
      <c r="L342" s="4"/>
      <c r="M342" s="4"/>
    </row>
    <row r="343" spans="2:13" s="209" customFormat="1" ht="12.15" customHeight="1" thickBot="1" x14ac:dyDescent="0.3">
      <c r="B343" s="477"/>
      <c r="C343" s="478"/>
      <c r="D343" s="510"/>
      <c r="E343" s="510"/>
      <c r="F343" s="511"/>
      <c r="G343" s="211"/>
      <c r="H343" s="4"/>
      <c r="I343" s="4"/>
      <c r="J343" s="4"/>
      <c r="K343" s="4"/>
      <c r="L343" s="4"/>
      <c r="M343" s="4"/>
    </row>
    <row r="344" spans="2:13" s="209" customFormat="1" ht="22.5" customHeight="1" thickBot="1" x14ac:dyDescent="0.3">
      <c r="B344" s="512"/>
      <c r="C344" s="513"/>
      <c r="D344" s="285"/>
      <c r="E344" s="285"/>
      <c r="F344" s="286"/>
      <c r="G344" s="287"/>
      <c r="H344" s="4"/>
      <c r="I344" s="4"/>
      <c r="J344" s="4"/>
      <c r="K344" s="4"/>
      <c r="L344" s="4"/>
      <c r="M344" s="4"/>
    </row>
    <row r="345" spans="2:13" s="209" customFormat="1" ht="20.7" hidden="1" customHeight="1" x14ac:dyDescent="0.25">
      <c r="B345" s="514"/>
      <c r="C345" s="515"/>
      <c r="D345" s="207"/>
      <c r="E345" s="207"/>
      <c r="F345" s="288"/>
      <c r="G345" s="289"/>
      <c r="H345" s="4"/>
      <c r="I345" s="4"/>
      <c r="J345" s="4"/>
      <c r="K345" s="4"/>
      <c r="L345" s="4"/>
      <c r="M345" s="4"/>
    </row>
    <row r="346" spans="2:13" s="209" customFormat="1" ht="20.7" hidden="1" customHeight="1" thickBot="1" x14ac:dyDescent="0.3">
      <c r="B346" s="512"/>
      <c r="C346" s="516"/>
      <c r="D346" s="516"/>
      <c r="E346" s="516"/>
      <c r="F346" s="286"/>
      <c r="G346" s="287"/>
      <c r="H346" s="4"/>
      <c r="I346" s="4"/>
      <c r="J346" s="4"/>
      <c r="K346" s="4"/>
      <c r="L346" s="4"/>
      <c r="M346" s="4"/>
    </row>
    <row r="347" spans="2:13" s="209" customFormat="1" ht="17.399999999999999" thickBot="1" x14ac:dyDescent="0.35">
      <c r="B347" s="517" t="s">
        <v>256</v>
      </c>
      <c r="C347" s="518"/>
      <c r="D347" s="518"/>
      <c r="E347" s="518"/>
      <c r="F347" s="518"/>
      <c r="G347" s="519"/>
      <c r="H347" s="4"/>
      <c r="I347" s="4"/>
      <c r="J347" s="4"/>
      <c r="K347" s="4"/>
      <c r="L347" s="4"/>
      <c r="M347" s="4"/>
    </row>
    <row r="348" spans="2:13" s="209" customFormat="1" ht="38.4" customHeight="1" x14ac:dyDescent="0.25">
      <c r="B348" s="494" t="s">
        <v>257</v>
      </c>
      <c r="C348" s="495"/>
      <c r="D348" s="495"/>
      <c r="E348" s="495"/>
      <c r="F348" s="495"/>
      <c r="G348" s="520"/>
      <c r="H348" s="4"/>
      <c r="I348" s="4"/>
      <c r="J348" s="4"/>
      <c r="K348" s="4"/>
      <c r="L348" s="4"/>
      <c r="M348" s="4"/>
    </row>
    <row r="349" spans="2:13" s="209" customFormat="1" ht="42.15" customHeight="1" x14ac:dyDescent="0.25">
      <c r="B349" s="521" t="s">
        <v>258</v>
      </c>
      <c r="C349" s="522" t="s">
        <v>259</v>
      </c>
      <c r="D349" s="522"/>
      <c r="E349" s="523" t="s">
        <v>260</v>
      </c>
      <c r="F349" s="524" t="s">
        <v>261</v>
      </c>
      <c r="G349" s="525" t="s">
        <v>262</v>
      </c>
      <c r="H349" s="4"/>
      <c r="I349" s="4"/>
      <c r="J349" s="4"/>
      <c r="K349" s="4"/>
      <c r="L349" s="4"/>
      <c r="M349" s="4"/>
    </row>
    <row r="350" spans="2:13" s="209" customFormat="1" ht="49.65" customHeight="1" x14ac:dyDescent="0.25">
      <c r="B350" s="526" t="s">
        <v>263</v>
      </c>
      <c r="C350" s="527" t="s">
        <v>264</v>
      </c>
      <c r="D350" s="527"/>
      <c r="E350" s="528" t="s">
        <v>265</v>
      </c>
      <c r="F350" s="529" t="s">
        <v>266</v>
      </c>
      <c r="G350" s="530" t="s">
        <v>42</v>
      </c>
      <c r="H350" s="4"/>
      <c r="I350" s="4"/>
      <c r="J350" s="4"/>
      <c r="K350" s="4"/>
      <c r="L350" s="4"/>
      <c r="M350" s="4"/>
    </row>
    <row r="351" spans="2:13" ht="104.1" customHeight="1" x14ac:dyDescent="0.25">
      <c r="B351" s="531" t="s">
        <v>267</v>
      </c>
      <c r="C351" s="532" t="s">
        <v>268</v>
      </c>
      <c r="D351" s="532"/>
      <c r="E351" s="533" t="s">
        <v>269</v>
      </c>
      <c r="F351" s="533" t="s">
        <v>270</v>
      </c>
      <c r="G351" s="530" t="s">
        <v>42</v>
      </c>
      <c r="H351" s="534"/>
      <c r="I351" s="534"/>
    </row>
    <row r="352" spans="2:13" ht="35.700000000000003" customHeight="1" x14ac:dyDescent="0.25">
      <c r="B352" s="526" t="s">
        <v>271</v>
      </c>
      <c r="C352" s="535" t="s">
        <v>271</v>
      </c>
      <c r="D352" s="535"/>
      <c r="E352" s="528" t="s">
        <v>272</v>
      </c>
      <c r="F352" s="536" t="s">
        <v>273</v>
      </c>
      <c r="G352" s="530" t="s">
        <v>42</v>
      </c>
    </row>
    <row r="353" spans="2:8" ht="121.95" customHeight="1" x14ac:dyDescent="0.25">
      <c r="B353" s="526" t="s">
        <v>274</v>
      </c>
      <c r="C353" s="527" t="s">
        <v>275</v>
      </c>
      <c r="D353" s="527"/>
      <c r="E353" s="533" t="s">
        <v>276</v>
      </c>
      <c r="F353" s="533" t="s">
        <v>277</v>
      </c>
      <c r="G353" s="530" t="s">
        <v>42</v>
      </c>
    </row>
    <row r="354" spans="2:8" ht="115.35" customHeight="1" x14ac:dyDescent="0.25">
      <c r="B354" s="526" t="s">
        <v>278</v>
      </c>
      <c r="C354" s="527" t="s">
        <v>279</v>
      </c>
      <c r="D354" s="527"/>
      <c r="E354" s="528" t="s">
        <v>280</v>
      </c>
      <c r="F354" s="537" t="s">
        <v>278</v>
      </c>
      <c r="G354" s="530" t="s">
        <v>42</v>
      </c>
    </row>
    <row r="355" spans="2:8" ht="80.7" customHeight="1" x14ac:dyDescent="0.25">
      <c r="B355" s="526" t="s">
        <v>281</v>
      </c>
      <c r="C355" s="527" t="s">
        <v>282</v>
      </c>
      <c r="D355" s="527"/>
      <c r="E355" s="528" t="s">
        <v>283</v>
      </c>
      <c r="F355" s="537" t="s">
        <v>284</v>
      </c>
      <c r="G355" s="530" t="s">
        <v>42</v>
      </c>
    </row>
    <row r="356" spans="2:8" ht="69.45" customHeight="1" x14ac:dyDescent="0.25">
      <c r="B356" s="526" t="s">
        <v>285</v>
      </c>
      <c r="C356" s="527" t="s">
        <v>286</v>
      </c>
      <c r="D356" s="527"/>
      <c r="E356" s="528" t="s">
        <v>287</v>
      </c>
      <c r="F356" s="536" t="s">
        <v>288</v>
      </c>
      <c r="G356" s="530" t="s">
        <v>42</v>
      </c>
    </row>
    <row r="357" spans="2:8" ht="39.450000000000003" customHeight="1" x14ac:dyDescent="0.25">
      <c r="B357" s="538" t="s">
        <v>289</v>
      </c>
      <c r="C357" s="539" t="s">
        <v>290</v>
      </c>
      <c r="D357" s="539"/>
      <c r="E357" s="540">
        <v>0.8</v>
      </c>
      <c r="F357" s="541">
        <v>0.68704200386813474</v>
      </c>
      <c r="G357" s="542" t="str">
        <f>IF(F357&lt;E357,"No","Yes")</f>
        <v>No</v>
      </c>
      <c r="H357" s="543"/>
    </row>
    <row r="358" spans="2:8" ht="45.9" customHeight="1" x14ac:dyDescent="0.25">
      <c r="B358" s="538"/>
      <c r="C358" s="539" t="s">
        <v>291</v>
      </c>
      <c r="D358" s="539"/>
      <c r="E358" s="540">
        <v>0.5</v>
      </c>
      <c r="F358" s="544">
        <v>0.23247341592131202</v>
      </c>
      <c r="G358" s="545" t="str">
        <f>IF(F358&lt;E358,"No","Yes")</f>
        <v>No</v>
      </c>
      <c r="H358" s="543"/>
    </row>
    <row r="359" spans="2:8" ht="57.15" customHeight="1" x14ac:dyDescent="0.25">
      <c r="B359" s="538"/>
      <c r="C359" s="539" t="s">
        <v>292</v>
      </c>
      <c r="D359" s="539"/>
      <c r="E359" s="540">
        <v>0.3</v>
      </c>
      <c r="F359" s="544">
        <v>0.12705891139334707</v>
      </c>
      <c r="G359" s="542" t="str">
        <f>IF(F359&lt;E359,"No","Yes")</f>
        <v>No</v>
      </c>
      <c r="H359" s="543"/>
    </row>
    <row r="360" spans="2:8" ht="61.95" customHeight="1" x14ac:dyDescent="0.25">
      <c r="B360" s="538"/>
      <c r="C360" s="539" t="s">
        <v>293</v>
      </c>
      <c r="D360" s="539"/>
      <c r="E360" s="540">
        <v>0.25</v>
      </c>
      <c r="F360" s="544">
        <v>9.9418840263805805E-2</v>
      </c>
      <c r="G360" s="542" t="str">
        <f>IF(F360&lt;E360,"No","Yes")</f>
        <v>No</v>
      </c>
      <c r="H360" s="543"/>
    </row>
    <row r="361" spans="2:8" ht="46.95" customHeight="1" x14ac:dyDescent="0.25">
      <c r="B361" s="538"/>
      <c r="C361" s="539" t="s">
        <v>294</v>
      </c>
      <c r="D361" s="539"/>
      <c r="E361" s="540">
        <v>0.25</v>
      </c>
      <c r="F361" s="365">
        <v>0.18701733144797189</v>
      </c>
      <c r="G361" s="542" t="str">
        <f>IF(F361&lt;E361,"No","Yes")</f>
        <v>No</v>
      </c>
      <c r="H361" s="543"/>
    </row>
    <row r="362" spans="2:8" ht="61.95" customHeight="1" x14ac:dyDescent="0.25">
      <c r="B362" s="538"/>
      <c r="C362" s="539" t="s">
        <v>295</v>
      </c>
      <c r="D362" s="539"/>
      <c r="E362" s="540">
        <v>0.03</v>
      </c>
      <c r="F362" s="546">
        <v>3.2785546396362303E-2</v>
      </c>
      <c r="G362" s="542" t="str">
        <f>IF(F362&gt;=E362,"No","Yes")</f>
        <v>No</v>
      </c>
      <c r="H362" s="543"/>
    </row>
    <row r="363" spans="2:8" ht="46.95" customHeight="1" x14ac:dyDescent="0.25">
      <c r="B363" s="538"/>
      <c r="C363" s="539" t="s">
        <v>296</v>
      </c>
      <c r="D363" s="539"/>
      <c r="E363" s="540">
        <v>0.15</v>
      </c>
      <c r="F363" s="546">
        <v>0.11393781324609759</v>
      </c>
      <c r="G363" s="542" t="str">
        <f t="shared" ref="G363:G368" si="1">IF(F363&lt;E363,"No","Yes")</f>
        <v>No</v>
      </c>
      <c r="H363" s="543"/>
    </row>
    <row r="364" spans="2:8" ht="61.95" customHeight="1" x14ac:dyDescent="0.25">
      <c r="B364" s="538"/>
      <c r="C364" s="539" t="s">
        <v>297</v>
      </c>
      <c r="D364" s="539"/>
      <c r="E364" s="540">
        <v>0.2</v>
      </c>
      <c r="F364" s="546">
        <v>0.12614500744184251</v>
      </c>
      <c r="G364" s="542" t="str">
        <f t="shared" si="1"/>
        <v>No</v>
      </c>
      <c r="H364" s="543"/>
    </row>
    <row r="365" spans="2:8" ht="81.599999999999994" customHeight="1" x14ac:dyDescent="0.25">
      <c r="B365" s="538"/>
      <c r="C365" s="539" t="s">
        <v>298</v>
      </c>
      <c r="D365" s="539"/>
      <c r="E365" s="540">
        <v>0.05</v>
      </c>
      <c r="F365" s="547">
        <v>1.3899885460023449E-2</v>
      </c>
      <c r="G365" s="542" t="str">
        <f t="shared" si="1"/>
        <v>No</v>
      </c>
      <c r="H365" s="543"/>
    </row>
    <row r="366" spans="2:8" ht="122.85" customHeight="1" x14ac:dyDescent="0.25">
      <c r="B366" s="538"/>
      <c r="C366" s="539" t="s">
        <v>299</v>
      </c>
      <c r="D366" s="539"/>
      <c r="E366" s="540">
        <v>2.5000000000000001E-2</v>
      </c>
      <c r="F366" s="547">
        <v>1.5465971946185479E-2</v>
      </c>
      <c r="G366" s="542" t="str">
        <f t="shared" si="1"/>
        <v>No</v>
      </c>
      <c r="H366" s="543"/>
    </row>
    <row r="367" spans="2:8" ht="84.45" customHeight="1" x14ac:dyDescent="0.25">
      <c r="B367" s="538"/>
      <c r="C367" s="539" t="s">
        <v>300</v>
      </c>
      <c r="D367" s="539"/>
      <c r="E367" s="540">
        <v>0.15</v>
      </c>
      <c r="F367" s="547">
        <v>0.14316312568523126</v>
      </c>
      <c r="G367" s="542" t="str">
        <f t="shared" si="1"/>
        <v>No</v>
      </c>
      <c r="H367" s="543"/>
    </row>
    <row r="368" spans="2:8" ht="69.45" customHeight="1" x14ac:dyDescent="0.25">
      <c r="B368" s="538"/>
      <c r="C368" s="539" t="s">
        <v>301</v>
      </c>
      <c r="D368" s="539"/>
      <c r="E368" s="548">
        <v>0.14760000000000001</v>
      </c>
      <c r="F368" s="549">
        <v>0.10144745030123409</v>
      </c>
      <c r="G368" s="542" t="str">
        <f t="shared" si="1"/>
        <v>No</v>
      </c>
      <c r="H368" s="543"/>
    </row>
    <row r="369" spans="2:9" ht="91.95" customHeight="1" x14ac:dyDescent="0.25">
      <c r="B369" s="538"/>
      <c r="C369" s="550" t="s">
        <v>302</v>
      </c>
      <c r="D369" s="550"/>
      <c r="E369" s="551">
        <v>12</v>
      </c>
      <c r="F369" s="552">
        <v>38.319683477787507</v>
      </c>
      <c r="G369" s="542" t="str">
        <f>IF(F369&gt;=E369,"No","Yes")</f>
        <v>No</v>
      </c>
      <c r="H369" s="553"/>
    </row>
    <row r="370" spans="2:9" ht="36.75" customHeight="1" thickBot="1" x14ac:dyDescent="0.3">
      <c r="B370" s="554"/>
      <c r="C370" s="513"/>
      <c r="D370" s="513"/>
      <c r="E370" s="555"/>
      <c r="F370" s="556"/>
      <c r="G370" s="557"/>
    </row>
    <row r="371" spans="2:9" ht="20.7" customHeight="1" thickBot="1" x14ac:dyDescent="0.3">
      <c r="B371" s="458" t="s">
        <v>303</v>
      </c>
      <c r="C371" s="459"/>
      <c r="D371" s="459"/>
      <c r="E371" s="459"/>
      <c r="F371" s="459"/>
      <c r="G371" s="460"/>
    </row>
    <row r="372" spans="2:9" ht="20.7" customHeight="1" thickBot="1" x14ac:dyDescent="0.3">
      <c r="B372" s="18"/>
      <c r="D372" s="558"/>
      <c r="E372" s="559"/>
      <c r="F372" s="560"/>
      <c r="G372" s="25"/>
    </row>
    <row r="373" spans="2:9" ht="45.75" customHeight="1" thickBot="1" x14ac:dyDescent="0.3">
      <c r="B373" s="561" t="s">
        <v>304</v>
      </c>
      <c r="C373" s="562" t="s">
        <v>305</v>
      </c>
      <c r="D373" s="562" t="s">
        <v>306</v>
      </c>
      <c r="E373" s="562" t="s">
        <v>307</v>
      </c>
      <c r="F373" s="562" t="s">
        <v>306</v>
      </c>
      <c r="G373" s="563"/>
    </row>
    <row r="374" spans="2:9" ht="20.7" customHeight="1" x14ac:dyDescent="0.25">
      <c r="B374" s="18" t="s">
        <v>308</v>
      </c>
      <c r="C374" s="564">
        <v>1064</v>
      </c>
      <c r="D374" s="565">
        <f>C374/$C$385</f>
        <v>0.26760563380281688</v>
      </c>
      <c r="E374" s="566">
        <v>275929252.00999987</v>
      </c>
      <c r="F374" s="565">
        <f t="shared" ref="F374:F384" si="2">E374/$E$385</f>
        <v>9.395966939790229E-2</v>
      </c>
      <c r="G374" s="25"/>
      <c r="H374" s="567">
        <v>-1</v>
      </c>
      <c r="I374" s="567">
        <v>0.4</v>
      </c>
    </row>
    <row r="375" spans="2:9" ht="20.7" customHeight="1" x14ac:dyDescent="0.25">
      <c r="B375" s="18" t="s">
        <v>309</v>
      </c>
      <c r="C375" s="564">
        <v>339</v>
      </c>
      <c r="D375" s="565">
        <f t="shared" ref="D375:D384" si="3">C375/$C$385</f>
        <v>8.5261569416498997E-2</v>
      </c>
      <c r="E375" s="566">
        <v>238486068.02999991</v>
      </c>
      <c r="F375" s="565">
        <f t="shared" si="2"/>
        <v>8.120948375307574E-2</v>
      </c>
      <c r="G375" s="25"/>
      <c r="H375" s="4">
        <v>0.4</v>
      </c>
      <c r="I375" s="567">
        <v>0.5</v>
      </c>
    </row>
    <row r="376" spans="2:9" ht="20.7" customHeight="1" x14ac:dyDescent="0.25">
      <c r="B376" s="18" t="s">
        <v>310</v>
      </c>
      <c r="C376" s="568">
        <v>405</v>
      </c>
      <c r="D376" s="565">
        <f t="shared" si="3"/>
        <v>0.10186116700201207</v>
      </c>
      <c r="E376" s="566">
        <v>341127718.07000011</v>
      </c>
      <c r="F376" s="565">
        <f t="shared" si="2"/>
        <v>0.11616110788846858</v>
      </c>
      <c r="G376" s="25"/>
      <c r="H376" s="4">
        <v>0.5</v>
      </c>
      <c r="I376" s="567">
        <v>0.6</v>
      </c>
    </row>
    <row r="377" spans="2:9" ht="20.7" customHeight="1" x14ac:dyDescent="0.25">
      <c r="B377" s="18" t="s">
        <v>311</v>
      </c>
      <c r="C377" s="564">
        <v>574</v>
      </c>
      <c r="D377" s="565">
        <f t="shared" si="3"/>
        <v>0.14436619718309859</v>
      </c>
      <c r="E377" s="566">
        <v>524464457.45999992</v>
      </c>
      <c r="F377" s="565">
        <f t="shared" si="2"/>
        <v>0.17859109418419289</v>
      </c>
      <c r="G377" s="25"/>
      <c r="H377" s="4">
        <v>0.6</v>
      </c>
      <c r="I377" s="567">
        <v>0.7</v>
      </c>
    </row>
    <row r="378" spans="2:9" ht="20.7" customHeight="1" x14ac:dyDescent="0.25">
      <c r="B378" s="18" t="s">
        <v>312</v>
      </c>
      <c r="C378" s="564">
        <v>334</v>
      </c>
      <c r="D378" s="565">
        <f t="shared" si="3"/>
        <v>8.400402414486921E-2</v>
      </c>
      <c r="E378" s="566">
        <v>324230787.05000007</v>
      </c>
      <c r="F378" s="565">
        <f t="shared" si="2"/>
        <v>0.11040735020995747</v>
      </c>
      <c r="G378" s="25"/>
      <c r="H378" s="4">
        <v>0.7</v>
      </c>
      <c r="I378" s="567">
        <v>0.75</v>
      </c>
    </row>
    <row r="379" spans="2:9" ht="20.7" customHeight="1" x14ac:dyDescent="0.25">
      <c r="B379" s="18" t="s">
        <v>313</v>
      </c>
      <c r="C379" s="564">
        <v>355</v>
      </c>
      <c r="D379" s="565">
        <f t="shared" si="3"/>
        <v>8.9285714285714288E-2</v>
      </c>
      <c r="E379" s="566">
        <v>362413544.57000017</v>
      </c>
      <c r="F379" s="565">
        <f t="shared" si="2"/>
        <v>0.12340937608124659</v>
      </c>
      <c r="G379" s="25"/>
      <c r="H379" s="4">
        <v>0.75</v>
      </c>
      <c r="I379" s="567">
        <v>0.8</v>
      </c>
    </row>
    <row r="380" spans="2:9" ht="20.7" customHeight="1" x14ac:dyDescent="0.25">
      <c r="B380" s="18" t="s">
        <v>314</v>
      </c>
      <c r="C380" s="564">
        <v>249</v>
      </c>
      <c r="D380" s="565">
        <f t="shared" si="3"/>
        <v>6.2625754527162972E-2</v>
      </c>
      <c r="E380" s="566">
        <v>213637551.32999992</v>
      </c>
      <c r="F380" s="565">
        <f t="shared" si="2"/>
        <v>7.2748045188107499E-2</v>
      </c>
      <c r="G380" s="25"/>
      <c r="H380" s="4">
        <v>0.8</v>
      </c>
      <c r="I380" s="567">
        <v>0.85</v>
      </c>
    </row>
    <row r="381" spans="2:9" ht="20.7" customHeight="1" x14ac:dyDescent="0.25">
      <c r="B381" s="18" t="s">
        <v>315</v>
      </c>
      <c r="C381" s="564">
        <v>216</v>
      </c>
      <c r="D381" s="565">
        <f t="shared" si="3"/>
        <v>5.4325955734406441E-2</v>
      </c>
      <c r="E381" s="566">
        <v>216854370.38999996</v>
      </c>
      <c r="F381" s="565">
        <f t="shared" si="2"/>
        <v>7.3843439218239257E-2</v>
      </c>
      <c r="G381" s="25"/>
      <c r="H381" s="4">
        <v>0.85</v>
      </c>
      <c r="I381" s="567">
        <v>0.9</v>
      </c>
    </row>
    <row r="382" spans="2:9" ht="20.7" customHeight="1" x14ac:dyDescent="0.25">
      <c r="B382" s="18" t="s">
        <v>316</v>
      </c>
      <c r="C382" s="564">
        <v>228</v>
      </c>
      <c r="D382" s="565">
        <f t="shared" si="3"/>
        <v>5.7344064386317908E-2</v>
      </c>
      <c r="E382" s="566">
        <v>227754637.63999987</v>
      </c>
      <c r="F382" s="565">
        <f t="shared" si="2"/>
        <v>7.7555207723021255E-2</v>
      </c>
      <c r="G382" s="25"/>
      <c r="H382" s="4">
        <v>0.9</v>
      </c>
      <c r="I382" s="567">
        <v>0.95</v>
      </c>
    </row>
    <row r="383" spans="2:9" ht="20.7" customHeight="1" x14ac:dyDescent="0.25">
      <c r="B383" s="18" t="s">
        <v>317</v>
      </c>
      <c r="C383" s="564">
        <v>124</v>
      </c>
      <c r="D383" s="565">
        <f t="shared" si="3"/>
        <v>3.1187122736418511E-2</v>
      </c>
      <c r="E383" s="566">
        <v>127276453.03000005</v>
      </c>
      <c r="F383" s="565">
        <f t="shared" si="2"/>
        <v>4.3340288721556229E-2</v>
      </c>
      <c r="G383" s="25"/>
      <c r="H383" s="4">
        <v>0.95</v>
      </c>
      <c r="I383" s="567">
        <v>0.98</v>
      </c>
    </row>
    <row r="384" spans="2:9" ht="20.7" customHeight="1" thickBot="1" x14ac:dyDescent="0.3">
      <c r="B384" s="18" t="s">
        <v>318</v>
      </c>
      <c r="C384" s="564">
        <v>88</v>
      </c>
      <c r="D384" s="565">
        <f t="shared" si="3"/>
        <v>2.2132796780684104E-2</v>
      </c>
      <c r="E384" s="566">
        <v>84502713.439999983</v>
      </c>
      <c r="F384" s="565">
        <f t="shared" si="2"/>
        <v>2.8774937634232153E-2</v>
      </c>
      <c r="G384" s="25"/>
      <c r="H384" s="4">
        <v>0.98</v>
      </c>
      <c r="I384" s="4">
        <v>10000</v>
      </c>
    </row>
    <row r="385" spans="2:9" ht="20.7" customHeight="1" thickBot="1" x14ac:dyDescent="0.3">
      <c r="B385" s="569" t="s">
        <v>116</v>
      </c>
      <c r="C385" s="570">
        <f>SUM(C374:C384)</f>
        <v>3976</v>
      </c>
      <c r="D385" s="571">
        <f>SUM(D374:D384)</f>
        <v>1</v>
      </c>
      <c r="E385" s="572">
        <f>SUM(E374:E384)</f>
        <v>2936677553.02</v>
      </c>
      <c r="F385" s="573">
        <f>SUM(F374:F384)</f>
        <v>0.99999999999999989</v>
      </c>
      <c r="G385" s="25"/>
    </row>
    <row r="386" spans="2:9" ht="20.7" customHeight="1" thickBot="1" x14ac:dyDescent="0.3">
      <c r="B386" s="18"/>
      <c r="D386" s="558"/>
      <c r="E386" s="559"/>
      <c r="F386" s="560"/>
      <c r="G386" s="25"/>
    </row>
    <row r="387" spans="2:9" ht="43.65" customHeight="1" thickBot="1" x14ac:dyDescent="0.3">
      <c r="B387" s="574" t="s">
        <v>319</v>
      </c>
      <c r="C387" s="574" t="s">
        <v>305</v>
      </c>
      <c r="D387" s="574" t="s">
        <v>306</v>
      </c>
      <c r="E387" s="574" t="s">
        <v>307</v>
      </c>
      <c r="F387" s="574" t="s">
        <v>306</v>
      </c>
      <c r="G387" s="25"/>
    </row>
    <row r="388" spans="2:9" ht="20.7" customHeight="1" x14ac:dyDescent="0.25">
      <c r="B388" s="564" t="s">
        <v>320</v>
      </c>
      <c r="C388" s="575">
        <f>C391-C389-C390</f>
        <v>3569</v>
      </c>
      <c r="D388" s="576">
        <f>C388/C391</f>
        <v>0.89763581488933597</v>
      </c>
      <c r="E388" s="575">
        <f>E391-E389-E390</f>
        <v>2556358869.8299999</v>
      </c>
      <c r="F388" s="576">
        <f>E388/E391</f>
        <v>0.87049355050952371</v>
      </c>
      <c r="G388" s="25"/>
    </row>
    <row r="389" spans="2:9" ht="20.7" customHeight="1" x14ac:dyDescent="0.25">
      <c r="B389" s="564" t="s">
        <v>321</v>
      </c>
      <c r="C389" s="564">
        <v>386</v>
      </c>
      <c r="D389" s="576">
        <f>C389/C391</f>
        <v>9.7082494969818911E-2</v>
      </c>
      <c r="E389" s="577">
        <v>370447211.78000027</v>
      </c>
      <c r="F389" s="576">
        <f>E389/E391</f>
        <v>0.12614500744184268</v>
      </c>
      <c r="G389" s="25"/>
    </row>
    <row r="390" spans="2:9" ht="20.7" customHeight="1" thickBot="1" x14ac:dyDescent="0.3">
      <c r="B390" s="578" t="s">
        <v>322</v>
      </c>
      <c r="C390" s="578">
        <v>21</v>
      </c>
      <c r="D390" s="576">
        <f>C390/C391</f>
        <v>5.2816901408450703E-3</v>
      </c>
      <c r="E390" s="577">
        <v>9871471.4100000001</v>
      </c>
      <c r="F390" s="576">
        <f>E390/E391</f>
        <v>3.3614420486336488E-3</v>
      </c>
      <c r="G390" s="25"/>
    </row>
    <row r="391" spans="2:9" ht="20.7" customHeight="1" thickBot="1" x14ac:dyDescent="0.3">
      <c r="B391" s="569" t="s">
        <v>116</v>
      </c>
      <c r="C391" s="570">
        <f>C385</f>
        <v>3976</v>
      </c>
      <c r="D391" s="571">
        <f>SUM(D388:D390)</f>
        <v>1</v>
      </c>
      <c r="E391" s="572">
        <f>E385</f>
        <v>2936677553.02</v>
      </c>
      <c r="F391" s="573">
        <f>SUM(F388:F390)</f>
        <v>1</v>
      </c>
      <c r="G391" s="25"/>
    </row>
    <row r="392" spans="2:9" ht="20.7" customHeight="1" thickBot="1" x14ac:dyDescent="0.3">
      <c r="B392" s="18"/>
      <c r="D392" s="558"/>
      <c r="E392" s="559"/>
      <c r="F392" s="560"/>
      <c r="G392" s="25"/>
    </row>
    <row r="393" spans="2:9" ht="48.75" customHeight="1" thickBot="1" x14ac:dyDescent="0.3">
      <c r="B393" s="574" t="s">
        <v>323</v>
      </c>
      <c r="C393" s="574" t="s">
        <v>305</v>
      </c>
      <c r="D393" s="574" t="s">
        <v>306</v>
      </c>
      <c r="E393" s="574" t="s">
        <v>307</v>
      </c>
      <c r="F393" s="574" t="s">
        <v>306</v>
      </c>
      <c r="G393" s="25"/>
    </row>
    <row r="394" spans="2:9" ht="20.7" customHeight="1" x14ac:dyDescent="0.25">
      <c r="B394" s="564" t="s">
        <v>324</v>
      </c>
      <c r="C394" s="568">
        <v>3520</v>
      </c>
      <c r="D394" s="565">
        <f>C394/C396</f>
        <v>0.88531187122736421</v>
      </c>
      <c r="E394" s="566">
        <v>2602078934.420001</v>
      </c>
      <c r="F394" s="565">
        <f>E394/E396</f>
        <v>0.88606218675390258</v>
      </c>
      <c r="G394" s="25"/>
    </row>
    <row r="395" spans="2:9" ht="20.7" customHeight="1" thickBot="1" x14ac:dyDescent="0.3">
      <c r="B395" s="564" t="s">
        <v>325</v>
      </c>
      <c r="C395" s="568">
        <f>C396-C394</f>
        <v>456</v>
      </c>
      <c r="D395" s="565">
        <f>C395/C396</f>
        <v>0.11468812877263582</v>
      </c>
      <c r="E395" s="566">
        <f>E396-E394</f>
        <v>334598618.59999895</v>
      </c>
      <c r="F395" s="565">
        <f>E395/E396</f>
        <v>0.11393781324609736</v>
      </c>
      <c r="G395" s="25"/>
    </row>
    <row r="396" spans="2:9" ht="20.7" customHeight="1" thickBot="1" x14ac:dyDescent="0.3">
      <c r="B396" s="579" t="s">
        <v>116</v>
      </c>
      <c r="C396" s="570">
        <f>C391</f>
        <v>3976</v>
      </c>
      <c r="D396" s="571">
        <f>SUM(D394:D395)</f>
        <v>1</v>
      </c>
      <c r="E396" s="572">
        <f>E391</f>
        <v>2936677553.02</v>
      </c>
      <c r="F396" s="573">
        <f>SUM(F394:F395)</f>
        <v>1</v>
      </c>
      <c r="G396" s="25"/>
    </row>
    <row r="397" spans="2:9" ht="20.7" customHeight="1" thickBot="1" x14ac:dyDescent="0.3">
      <c r="B397" s="18"/>
      <c r="D397" s="558"/>
      <c r="E397" s="559"/>
      <c r="F397" s="560"/>
      <c r="G397" s="25"/>
    </row>
    <row r="398" spans="2:9" ht="47.4" customHeight="1" thickBot="1" x14ac:dyDescent="0.3">
      <c r="B398" s="574" t="s">
        <v>326</v>
      </c>
      <c r="C398" s="574" t="s">
        <v>305</v>
      </c>
      <c r="D398" s="574" t="s">
        <v>306</v>
      </c>
      <c r="E398" s="574" t="s">
        <v>307</v>
      </c>
      <c r="F398" s="574" t="s">
        <v>306</v>
      </c>
      <c r="G398" s="25"/>
    </row>
    <row r="399" spans="2:9" ht="20.7" customHeight="1" x14ac:dyDescent="0.25">
      <c r="B399" s="18" t="s">
        <v>327</v>
      </c>
      <c r="C399" s="580">
        <v>701</v>
      </c>
      <c r="D399" s="565">
        <f>C399/$C$408</f>
        <v>0.17630784708249497</v>
      </c>
      <c r="E399" s="581">
        <v>690693658.06999993</v>
      </c>
      <c r="F399" s="565">
        <f>E399/$E$408</f>
        <v>0.2351956064634026</v>
      </c>
      <c r="G399" s="25"/>
      <c r="H399" s="4">
        <v>-1</v>
      </c>
      <c r="I399" s="4">
        <v>6</v>
      </c>
    </row>
    <row r="400" spans="2:9" ht="20.7" customHeight="1" x14ac:dyDescent="0.25">
      <c r="B400" s="18" t="s">
        <v>328</v>
      </c>
      <c r="C400" s="580">
        <v>591</v>
      </c>
      <c r="D400" s="565">
        <f t="shared" ref="D400:D407" si="4">C400/$C$408</f>
        <v>0.14864185110663983</v>
      </c>
      <c r="E400" s="581">
        <v>618196301.71999991</v>
      </c>
      <c r="F400" s="565">
        <f t="shared" ref="F400:F407" si="5">E400/$E$408</f>
        <v>0.21050874348947968</v>
      </c>
      <c r="G400" s="25"/>
      <c r="H400" s="4">
        <v>6</v>
      </c>
      <c r="I400" s="4">
        <v>12</v>
      </c>
    </row>
    <row r="401" spans="1:9" ht="20.7" customHeight="1" x14ac:dyDescent="0.25">
      <c r="B401" s="18" t="s">
        <v>329</v>
      </c>
      <c r="C401" s="580">
        <v>557</v>
      </c>
      <c r="D401" s="565">
        <f t="shared" si="4"/>
        <v>0.14009054325955733</v>
      </c>
      <c r="E401" s="581">
        <v>530626004.17000014</v>
      </c>
      <c r="F401" s="565">
        <f t="shared" si="5"/>
        <v>0.18068922944036492</v>
      </c>
      <c r="G401" s="25"/>
      <c r="H401" s="4">
        <v>12</v>
      </c>
      <c r="I401" s="4">
        <v>24</v>
      </c>
    </row>
    <row r="402" spans="1:9" ht="20.7" customHeight="1" x14ac:dyDescent="0.25">
      <c r="B402" s="18" t="s">
        <v>330</v>
      </c>
      <c r="C402" s="580">
        <v>204</v>
      </c>
      <c r="D402" s="565">
        <f t="shared" si="4"/>
        <v>5.1307847082494973E-2</v>
      </c>
      <c r="E402" s="581">
        <v>203513859.43000004</v>
      </c>
      <c r="F402" s="565">
        <f t="shared" si="5"/>
        <v>6.9300716798380499E-2</v>
      </c>
      <c r="G402" s="25"/>
      <c r="H402" s="4">
        <v>24</v>
      </c>
      <c r="I402" s="4">
        <v>36</v>
      </c>
    </row>
    <row r="403" spans="1:9" ht="20.7" customHeight="1" x14ac:dyDescent="0.25">
      <c r="B403" s="18" t="s">
        <v>331</v>
      </c>
      <c r="C403" s="580">
        <v>174</v>
      </c>
      <c r="D403" s="565">
        <f t="shared" si="4"/>
        <v>4.37625754527163E-2</v>
      </c>
      <c r="E403" s="581">
        <v>150843613.49000004</v>
      </c>
      <c r="F403" s="565">
        <f t="shared" si="5"/>
        <v>5.1365398742833225E-2</v>
      </c>
      <c r="G403" s="25"/>
      <c r="H403" s="4">
        <v>36</v>
      </c>
      <c r="I403" s="4">
        <v>48</v>
      </c>
    </row>
    <row r="404" spans="1:9" ht="20.7" customHeight="1" x14ac:dyDescent="0.25">
      <c r="B404" s="18" t="s">
        <v>332</v>
      </c>
      <c r="C404" s="580">
        <v>132</v>
      </c>
      <c r="D404" s="565">
        <f t="shared" si="4"/>
        <v>3.3199195171026159E-2</v>
      </c>
      <c r="E404" s="581">
        <v>89403823.309999987</v>
      </c>
      <c r="F404" s="565">
        <f t="shared" si="5"/>
        <v>3.0443867839034463E-2</v>
      </c>
      <c r="G404" s="25"/>
      <c r="H404" s="4">
        <v>48</v>
      </c>
      <c r="I404" s="4">
        <v>60</v>
      </c>
    </row>
    <row r="405" spans="1:9" ht="20.7" customHeight="1" x14ac:dyDescent="0.25">
      <c r="B405" s="18" t="s">
        <v>333</v>
      </c>
      <c r="C405" s="580">
        <v>124</v>
      </c>
      <c r="D405" s="565">
        <f t="shared" si="4"/>
        <v>3.1187122736418511E-2</v>
      </c>
      <c r="E405" s="581">
        <v>80574925.589999989</v>
      </c>
      <c r="F405" s="565">
        <f t="shared" si="5"/>
        <v>2.7437443892040145E-2</v>
      </c>
      <c r="G405" s="25"/>
      <c r="H405" s="4">
        <v>60</v>
      </c>
      <c r="I405" s="4">
        <v>72</v>
      </c>
    </row>
    <row r="406" spans="1:9" ht="20.7" customHeight="1" x14ac:dyDescent="0.25">
      <c r="B406" s="18" t="s">
        <v>334</v>
      </c>
      <c r="C406" s="580">
        <v>141</v>
      </c>
      <c r="D406" s="565">
        <f t="shared" si="4"/>
        <v>3.5462776659959762E-2</v>
      </c>
      <c r="E406" s="581">
        <v>88621558.010000005</v>
      </c>
      <c r="F406" s="565">
        <f t="shared" si="5"/>
        <v>3.0177490177246052E-2</v>
      </c>
      <c r="G406" s="25"/>
      <c r="H406" s="4">
        <v>72</v>
      </c>
      <c r="I406" s="4">
        <v>84</v>
      </c>
    </row>
    <row r="407" spans="1:9" ht="20.7" customHeight="1" thickBot="1" x14ac:dyDescent="0.3">
      <c r="B407" s="18" t="s">
        <v>335</v>
      </c>
      <c r="C407" s="580">
        <v>1352</v>
      </c>
      <c r="D407" s="565">
        <f t="shared" si="4"/>
        <v>0.34004024144869216</v>
      </c>
      <c r="E407" s="581">
        <v>484203809.22999924</v>
      </c>
      <c r="F407" s="565">
        <f t="shared" si="5"/>
        <v>0.16488150315721833</v>
      </c>
      <c r="G407" s="25"/>
      <c r="H407" s="4">
        <v>84</v>
      </c>
      <c r="I407" s="4">
        <v>1000</v>
      </c>
    </row>
    <row r="408" spans="1:9" ht="20.7" customHeight="1" thickBot="1" x14ac:dyDescent="0.3">
      <c r="B408" s="569" t="s">
        <v>116</v>
      </c>
      <c r="C408" s="570">
        <f>SUM(C399:C407)</f>
        <v>3976</v>
      </c>
      <c r="D408" s="571">
        <f>SUM(D399:D407)</f>
        <v>1</v>
      </c>
      <c r="E408" s="572">
        <f>SUM(E399:E407)</f>
        <v>2936677553.0199995</v>
      </c>
      <c r="F408" s="573">
        <f>SUM(F399:F407)</f>
        <v>0.99999999999999978</v>
      </c>
      <c r="G408" s="25"/>
    </row>
    <row r="409" spans="1:9" ht="20.7" customHeight="1" thickBot="1" x14ac:dyDescent="0.3">
      <c r="B409" s="22"/>
      <c r="C409" s="23"/>
      <c r="D409" s="513"/>
      <c r="E409" s="516"/>
      <c r="F409" s="582"/>
      <c r="G409" s="25"/>
    </row>
    <row r="410" spans="1:9" ht="41.25" customHeight="1" thickBot="1" x14ac:dyDescent="0.3">
      <c r="A410" s="583"/>
      <c r="B410" s="574" t="s">
        <v>336</v>
      </c>
      <c r="C410" s="574" t="s">
        <v>337</v>
      </c>
      <c r="D410" s="584" t="s">
        <v>338</v>
      </c>
      <c r="E410" s="574" t="s">
        <v>339</v>
      </c>
      <c r="F410" s="574" t="s">
        <v>340</v>
      </c>
      <c r="G410" s="585"/>
    </row>
    <row r="411" spans="1:9" ht="22.5" customHeight="1" x14ac:dyDescent="0.25">
      <c r="B411" s="586" t="s">
        <v>341</v>
      </c>
      <c r="C411" s="587">
        <v>255</v>
      </c>
      <c r="D411" s="565">
        <f>C411/$C$420</f>
        <v>6.4134808853118716E-2</v>
      </c>
      <c r="E411" s="588">
        <v>153451892.2299999</v>
      </c>
      <c r="F411" s="565">
        <f>E411/$E$420</f>
        <v>5.2253572092786978E-2</v>
      </c>
      <c r="G411" s="585"/>
      <c r="H411" s="589"/>
    </row>
    <row r="412" spans="1:9" ht="22.5" customHeight="1" x14ac:dyDescent="0.25">
      <c r="B412" s="586" t="s">
        <v>342</v>
      </c>
      <c r="C412" s="587">
        <v>170</v>
      </c>
      <c r="D412" s="565">
        <f t="shared" ref="D412:D419" si="6">C412/$C$420</f>
        <v>4.2756539235412477E-2</v>
      </c>
      <c r="E412" s="588">
        <v>90657826.110000014</v>
      </c>
      <c r="F412" s="565">
        <f t="shared" ref="F412:F419" si="7">E412/$E$420</f>
        <v>3.0870881965495294E-2</v>
      </c>
      <c r="G412" s="585"/>
      <c r="H412" s="589"/>
    </row>
    <row r="413" spans="1:9" ht="22.5" customHeight="1" x14ac:dyDescent="0.25">
      <c r="B413" s="586" t="s">
        <v>343</v>
      </c>
      <c r="C413" s="587">
        <v>1653</v>
      </c>
      <c r="D413" s="565">
        <f t="shared" si="6"/>
        <v>0.41574446680080485</v>
      </c>
      <c r="E413" s="588">
        <v>1226242236.8000014</v>
      </c>
      <c r="F413" s="565">
        <f t="shared" si="7"/>
        <v>0.41756107528351771</v>
      </c>
      <c r="G413" s="585"/>
      <c r="H413" s="589"/>
    </row>
    <row r="414" spans="1:9" ht="22.5" customHeight="1" x14ac:dyDescent="0.25">
      <c r="B414" s="586" t="s">
        <v>344</v>
      </c>
      <c r="C414" s="587">
        <v>617</v>
      </c>
      <c r="D414" s="565">
        <f t="shared" si="6"/>
        <v>0.15518108651911469</v>
      </c>
      <c r="E414" s="588">
        <v>437497133.08000022</v>
      </c>
      <c r="F414" s="565">
        <f t="shared" si="7"/>
        <v>0.14897690508448561</v>
      </c>
      <c r="G414" s="585"/>
      <c r="H414" s="589"/>
    </row>
    <row r="415" spans="1:9" ht="22.5" customHeight="1" x14ac:dyDescent="0.25">
      <c r="B415" s="586" t="s">
        <v>345</v>
      </c>
      <c r="C415" s="587">
        <v>54</v>
      </c>
      <c r="D415" s="565">
        <f t="shared" si="6"/>
        <v>1.358148893360161E-2</v>
      </c>
      <c r="E415" s="588">
        <v>42230736.490000002</v>
      </c>
      <c r="F415" s="565">
        <f t="shared" si="7"/>
        <v>1.4380447198423617E-2</v>
      </c>
      <c r="G415" s="585"/>
      <c r="H415" s="589"/>
    </row>
    <row r="416" spans="1:9" ht="22.5" customHeight="1" x14ac:dyDescent="0.25">
      <c r="B416" s="586" t="s">
        <v>346</v>
      </c>
      <c r="C416" s="587">
        <v>172</v>
      </c>
      <c r="D416" s="565">
        <f t="shared" si="6"/>
        <v>4.3259557344064385E-2</v>
      </c>
      <c r="E416" s="588">
        <v>115389203.06</v>
      </c>
      <c r="F416" s="565">
        <f t="shared" si="7"/>
        <v>3.9292432000693031E-2</v>
      </c>
      <c r="G416" s="585"/>
      <c r="H416" s="589"/>
    </row>
    <row r="417" spans="1:9" ht="22.5" customHeight="1" x14ac:dyDescent="0.25">
      <c r="B417" s="586" t="s">
        <v>347</v>
      </c>
      <c r="C417" s="587">
        <v>109</v>
      </c>
      <c r="D417" s="565">
        <f t="shared" si="6"/>
        <v>2.7414486921529174E-2</v>
      </c>
      <c r="E417" s="588">
        <v>75073187.38000001</v>
      </c>
      <c r="F417" s="565">
        <f t="shared" si="7"/>
        <v>2.5563987201385707E-2</v>
      </c>
      <c r="G417" s="585"/>
      <c r="H417" s="589"/>
    </row>
    <row r="418" spans="1:9" ht="22.5" customHeight="1" x14ac:dyDescent="0.25">
      <c r="B418" s="586" t="s">
        <v>348</v>
      </c>
      <c r="C418" s="587">
        <v>33</v>
      </c>
      <c r="D418" s="565">
        <f t="shared" si="6"/>
        <v>8.2997987927565398E-3</v>
      </c>
      <c r="E418" s="588">
        <v>21184598.669999998</v>
      </c>
      <c r="F418" s="565">
        <f t="shared" si="7"/>
        <v>7.2137980038749295E-3</v>
      </c>
      <c r="G418" s="585"/>
      <c r="H418" s="589"/>
    </row>
    <row r="419" spans="1:9" ht="22.5" customHeight="1" thickBot="1" x14ac:dyDescent="0.3">
      <c r="B419" s="586" t="s">
        <v>349</v>
      </c>
      <c r="C419" s="587">
        <v>913</v>
      </c>
      <c r="D419" s="565">
        <f t="shared" si="6"/>
        <v>0.22962776659959758</v>
      </c>
      <c r="E419" s="588">
        <v>774950739.19999981</v>
      </c>
      <c r="F419" s="565">
        <f t="shared" si="7"/>
        <v>0.26388690116933711</v>
      </c>
      <c r="G419" s="585"/>
      <c r="H419" s="589"/>
    </row>
    <row r="420" spans="1:9" ht="22.5" customHeight="1" thickBot="1" x14ac:dyDescent="0.3">
      <c r="A420" s="583"/>
      <c r="B420" s="579" t="s">
        <v>116</v>
      </c>
      <c r="C420" s="570">
        <f>SUM(C411:C419)</f>
        <v>3976</v>
      </c>
      <c r="D420" s="571">
        <f>SUM(D411:D419)</f>
        <v>1</v>
      </c>
      <c r="E420" s="572">
        <f>SUM(E411:E419)</f>
        <v>2936677553.0200014</v>
      </c>
      <c r="F420" s="573">
        <f>SUM(F411:F419)</f>
        <v>0.99999999999999989</v>
      </c>
      <c r="G420" s="590"/>
      <c r="H420" s="589"/>
    </row>
    <row r="421" spans="1:9" ht="20.7" customHeight="1" thickBot="1" x14ac:dyDescent="0.3">
      <c r="B421" s="18"/>
      <c r="C421" s="182"/>
      <c r="G421" s="25"/>
    </row>
    <row r="422" spans="1:9" ht="40.35" customHeight="1" thickBot="1" x14ac:dyDescent="0.3">
      <c r="B422" s="562" t="s">
        <v>350</v>
      </c>
      <c r="C422" s="574" t="s">
        <v>337</v>
      </c>
      <c r="D422" s="584" t="s">
        <v>338</v>
      </c>
      <c r="E422" s="574" t="s">
        <v>339</v>
      </c>
      <c r="F422" s="591" t="s">
        <v>340</v>
      </c>
      <c r="G422" s="25"/>
    </row>
    <row r="423" spans="1:9" ht="20.7" customHeight="1" x14ac:dyDescent="0.25">
      <c r="B423" s="18" t="s">
        <v>351</v>
      </c>
      <c r="C423" s="592">
        <v>2</v>
      </c>
      <c r="D423" s="593">
        <f t="shared" ref="D423:D428" si="8">C423/$C$429</f>
        <v>5.0301810865191151E-4</v>
      </c>
      <c r="E423" s="594">
        <v>92298.66</v>
      </c>
      <c r="F423" s="595">
        <f t="shared" ref="F423:F428" si="9">E423/$E$429</f>
        <v>3.142962015188987E-5</v>
      </c>
      <c r="G423" s="25"/>
      <c r="H423" s="72"/>
      <c r="I423" s="596"/>
    </row>
    <row r="424" spans="1:9" ht="20.7" customHeight="1" x14ac:dyDescent="0.25">
      <c r="B424" s="18" t="s">
        <v>352</v>
      </c>
      <c r="C424" s="592">
        <v>947</v>
      </c>
      <c r="D424" s="593">
        <f t="shared" si="8"/>
        <v>0.23817907444668007</v>
      </c>
      <c r="E424" s="594">
        <v>556091223.33999991</v>
      </c>
      <c r="F424" s="595">
        <f t="shared" si="9"/>
        <v>0.18936066806794324</v>
      </c>
      <c r="G424" s="25"/>
      <c r="H424" s="596"/>
      <c r="I424" s="596"/>
    </row>
    <row r="425" spans="1:9" ht="20.7" customHeight="1" x14ac:dyDescent="0.25">
      <c r="B425" s="18" t="s">
        <v>353</v>
      </c>
      <c r="C425" s="592">
        <v>1013</v>
      </c>
      <c r="D425" s="593">
        <f t="shared" si="8"/>
        <v>0.25477867203219318</v>
      </c>
      <c r="E425" s="594">
        <v>825482018.30999923</v>
      </c>
      <c r="F425" s="595">
        <f t="shared" si="9"/>
        <v>0.28109385637558199</v>
      </c>
      <c r="G425" s="25"/>
      <c r="H425" s="596"/>
      <c r="I425" s="596"/>
    </row>
    <row r="426" spans="1:9" ht="20.7" customHeight="1" x14ac:dyDescent="0.25">
      <c r="B426" s="18" t="s">
        <v>354</v>
      </c>
      <c r="C426" s="592">
        <v>745</v>
      </c>
      <c r="D426" s="593">
        <f t="shared" si="8"/>
        <v>0.18737424547283701</v>
      </c>
      <c r="E426" s="594">
        <v>524225968.48000002</v>
      </c>
      <c r="F426" s="595">
        <f t="shared" si="9"/>
        <v>0.17850988370885332</v>
      </c>
      <c r="G426" s="25"/>
      <c r="H426" s="596"/>
      <c r="I426" s="596"/>
    </row>
    <row r="427" spans="1:9" ht="20.7" customHeight="1" x14ac:dyDescent="0.25">
      <c r="B427" s="18" t="s">
        <v>355</v>
      </c>
      <c r="C427" s="592">
        <v>565</v>
      </c>
      <c r="D427" s="593">
        <f t="shared" si="8"/>
        <v>0.14210261569416499</v>
      </c>
      <c r="E427" s="594">
        <v>457093515.45000035</v>
      </c>
      <c r="F427" s="595">
        <f t="shared" si="9"/>
        <v>0.1556498822895751</v>
      </c>
      <c r="G427" s="25"/>
      <c r="H427" s="596"/>
      <c r="I427" s="596"/>
    </row>
    <row r="428" spans="1:9" ht="20.7" customHeight="1" thickBot="1" x14ac:dyDescent="0.3">
      <c r="B428" s="18" t="s">
        <v>356</v>
      </c>
      <c r="C428" s="592">
        <v>704</v>
      </c>
      <c r="D428" s="593">
        <f t="shared" si="8"/>
        <v>0.17706237424547283</v>
      </c>
      <c r="E428" s="594">
        <v>573692528.78000021</v>
      </c>
      <c r="F428" s="595">
        <f t="shared" si="9"/>
        <v>0.19535427993789456</v>
      </c>
      <c r="G428" s="25"/>
      <c r="H428" s="596"/>
      <c r="I428" s="596"/>
    </row>
    <row r="429" spans="1:9" ht="20.7" customHeight="1" thickBot="1" x14ac:dyDescent="0.3">
      <c r="B429" s="569" t="s">
        <v>116</v>
      </c>
      <c r="C429" s="570">
        <f>SUM(C423:C428)</f>
        <v>3976</v>
      </c>
      <c r="D429" s="597">
        <f>SUM(D423:D428)</f>
        <v>1</v>
      </c>
      <c r="E429" s="570">
        <f>SUM(E423:E428)</f>
        <v>2936677553.0199995</v>
      </c>
      <c r="F429" s="598">
        <f>SUM(F423:F428)</f>
        <v>1</v>
      </c>
      <c r="G429" s="25"/>
    </row>
    <row r="430" spans="1:9" ht="20.7" customHeight="1" thickBot="1" x14ac:dyDescent="0.3">
      <c r="B430" s="18"/>
      <c r="C430" s="182"/>
      <c r="G430" s="25"/>
    </row>
    <row r="431" spans="1:9" ht="17.399999999999999" customHeight="1" thickBot="1" x14ac:dyDescent="0.3">
      <c r="B431" s="458" t="s">
        <v>469</v>
      </c>
      <c r="C431" s="459"/>
      <c r="D431" s="459"/>
      <c r="E431" s="459"/>
      <c r="F431" s="459"/>
      <c r="G431" s="460"/>
    </row>
    <row r="432" spans="1:9" ht="20.7" customHeight="1" x14ac:dyDescent="0.25">
      <c r="B432" s="599"/>
      <c r="C432" s="600"/>
      <c r="D432" s="601"/>
      <c r="E432" s="161"/>
      <c r="F432" s="1"/>
      <c r="G432" s="602"/>
      <c r="H432" s="603"/>
    </row>
    <row r="433" spans="2:8" ht="20.7" customHeight="1" x14ac:dyDescent="0.25">
      <c r="B433" s="604" t="s">
        <v>357</v>
      </c>
      <c r="C433" s="605"/>
      <c r="D433" s="606"/>
      <c r="E433" s="607"/>
      <c r="F433" s="607"/>
      <c r="G433" s="608">
        <v>438504727.8694222</v>
      </c>
      <c r="H433" s="609"/>
    </row>
    <row r="434" spans="2:8" ht="20.7" customHeight="1" x14ac:dyDescent="0.25">
      <c r="B434" s="610"/>
      <c r="C434" s="611"/>
      <c r="D434" s="612"/>
      <c r="E434" s="161"/>
      <c r="F434" s="1"/>
      <c r="G434" s="602"/>
      <c r="H434" s="603"/>
    </row>
    <row r="435" spans="2:8" ht="20.7" customHeight="1" x14ac:dyDescent="0.25">
      <c r="B435" s="613" t="s">
        <v>358</v>
      </c>
      <c r="C435" s="611"/>
      <c r="D435" s="612"/>
      <c r="E435" s="161"/>
      <c r="F435" s="614">
        <v>92858486.489999995</v>
      </c>
      <c r="G435" s="615"/>
      <c r="H435" s="603"/>
    </row>
    <row r="436" spans="2:8" ht="20.7" customHeight="1" x14ac:dyDescent="0.25">
      <c r="B436" s="616" t="s">
        <v>359</v>
      </c>
      <c r="C436" s="611"/>
      <c r="D436" s="612"/>
      <c r="E436" s="161"/>
      <c r="F436" s="617">
        <v>4005594.05</v>
      </c>
      <c r="G436" s="618"/>
      <c r="H436" s="603"/>
    </row>
    <row r="437" spans="2:8" ht="20.7" customHeight="1" x14ac:dyDescent="0.25">
      <c r="B437" s="616" t="s">
        <v>360</v>
      </c>
      <c r="C437" s="611"/>
      <c r="D437" s="612"/>
      <c r="E437" s="161"/>
      <c r="F437" s="619">
        <v>88852892.439999998</v>
      </c>
      <c r="G437" s="618"/>
      <c r="H437" s="603"/>
    </row>
    <row r="438" spans="2:8" ht="20.7" customHeight="1" x14ac:dyDescent="0.25">
      <c r="B438" s="610"/>
      <c r="C438" s="611"/>
      <c r="D438" s="612"/>
      <c r="E438" s="161"/>
      <c r="F438" s="620"/>
      <c r="G438" s="618"/>
      <c r="H438" s="603"/>
    </row>
    <row r="439" spans="2:8" ht="20.7" customHeight="1" x14ac:dyDescent="0.25">
      <c r="B439" s="613" t="s">
        <v>361</v>
      </c>
      <c r="C439" s="611"/>
      <c r="D439" s="612"/>
      <c r="E439" s="161"/>
      <c r="F439" s="614">
        <v>337220000</v>
      </c>
      <c r="G439" s="618"/>
      <c r="H439" s="603"/>
    </row>
    <row r="440" spans="2:8" ht="20.7" customHeight="1" x14ac:dyDescent="0.25">
      <c r="B440" s="616" t="s">
        <v>110</v>
      </c>
      <c r="C440" s="611"/>
      <c r="D440" s="612"/>
      <c r="E440" s="161"/>
      <c r="F440" s="617">
        <v>337220000</v>
      </c>
      <c r="G440" s="618"/>
      <c r="H440" s="603"/>
    </row>
    <row r="441" spans="2:8" ht="20.7" customHeight="1" x14ac:dyDescent="0.25">
      <c r="B441" s="616" t="s">
        <v>112</v>
      </c>
      <c r="C441" s="611"/>
      <c r="D441" s="612"/>
      <c r="E441" s="161"/>
      <c r="F441" s="621">
        <v>0</v>
      </c>
      <c r="G441" s="618"/>
      <c r="H441" s="603"/>
    </row>
    <row r="442" spans="2:8" ht="20.7" customHeight="1" x14ac:dyDescent="0.25">
      <c r="B442" s="616" t="s">
        <v>114</v>
      </c>
      <c r="C442" s="611"/>
      <c r="D442" s="612"/>
      <c r="E442" s="161"/>
      <c r="F442" s="619">
        <v>0</v>
      </c>
      <c r="G442" s="618"/>
      <c r="H442" s="603"/>
    </row>
    <row r="443" spans="2:8" ht="20.7" customHeight="1" x14ac:dyDescent="0.25">
      <c r="B443" s="610"/>
      <c r="C443" s="611"/>
      <c r="D443" s="612"/>
      <c r="E443" s="161"/>
      <c r="F443" s="620"/>
      <c r="G443" s="618"/>
      <c r="H443" s="603"/>
    </row>
    <row r="444" spans="2:8" ht="20.7" customHeight="1" x14ac:dyDescent="0.25">
      <c r="B444" s="613" t="s">
        <v>362</v>
      </c>
      <c r="C444" s="611"/>
      <c r="D444" s="612"/>
      <c r="E444" s="161"/>
      <c r="F444" s="614">
        <v>8426241.3794222176</v>
      </c>
      <c r="G444" s="618"/>
      <c r="H444" s="603"/>
    </row>
    <row r="445" spans="2:8" ht="20.7" customHeight="1" x14ac:dyDescent="0.25">
      <c r="B445" s="616" t="s">
        <v>363</v>
      </c>
      <c r="C445" s="611"/>
      <c r="D445" s="612"/>
      <c r="E445" s="161"/>
      <c r="F445" s="617">
        <v>0</v>
      </c>
      <c r="G445" s="618"/>
      <c r="H445" s="603"/>
    </row>
    <row r="446" spans="2:8" ht="20.7" customHeight="1" x14ac:dyDescent="0.25">
      <c r="B446" s="616" t="s">
        <v>364</v>
      </c>
      <c r="C446" s="611"/>
      <c r="D446" s="612"/>
      <c r="E446" s="161"/>
      <c r="F446" s="621">
        <v>8180107.5499997139</v>
      </c>
      <c r="G446" s="618"/>
      <c r="H446" s="603"/>
    </row>
    <row r="447" spans="2:8" ht="20.7" customHeight="1" x14ac:dyDescent="0.25">
      <c r="B447" s="616" t="s">
        <v>365</v>
      </c>
      <c r="C447" s="611"/>
      <c r="D447" s="612"/>
      <c r="E447" s="161"/>
      <c r="F447" s="621">
        <v>244509.72</v>
      </c>
      <c r="G447" s="618"/>
      <c r="H447" s="603"/>
    </row>
    <row r="448" spans="2:8" ht="20.7" customHeight="1" x14ac:dyDescent="0.25">
      <c r="B448" s="616" t="s">
        <v>366</v>
      </c>
      <c r="C448" s="611"/>
      <c r="D448" s="612"/>
      <c r="E448" s="161"/>
      <c r="F448" s="621">
        <v>1624.1094225032721</v>
      </c>
      <c r="G448" s="618"/>
      <c r="H448" s="603"/>
    </row>
    <row r="449" spans="2:8" ht="20.7" customHeight="1" x14ac:dyDescent="0.25">
      <c r="B449" s="616" t="s">
        <v>367</v>
      </c>
      <c r="C449" s="611"/>
      <c r="D449" s="612"/>
      <c r="E449" s="161"/>
      <c r="F449" s="617">
        <v>0</v>
      </c>
      <c r="G449" s="618"/>
      <c r="H449" s="603"/>
    </row>
    <row r="450" spans="2:8" ht="20.7" customHeight="1" x14ac:dyDescent="0.25">
      <c r="B450" s="616" t="s">
        <v>368</v>
      </c>
      <c r="C450" s="611"/>
      <c r="D450" s="612"/>
      <c r="E450" s="161"/>
      <c r="F450" s="619">
        <v>1624.1094225032721</v>
      </c>
      <c r="G450" s="618"/>
      <c r="H450" s="603"/>
    </row>
    <row r="451" spans="2:8" ht="20.7" customHeight="1" x14ac:dyDescent="0.25">
      <c r="B451" s="616" t="s">
        <v>369</v>
      </c>
      <c r="C451" s="611"/>
      <c r="D451" s="612"/>
      <c r="E451" s="161"/>
      <c r="F451" s="619">
        <v>0</v>
      </c>
      <c r="G451" s="618"/>
      <c r="H451" s="603"/>
    </row>
    <row r="452" spans="2:8" ht="20.7" customHeight="1" x14ac:dyDescent="0.25">
      <c r="B452" s="610"/>
      <c r="C452" s="611"/>
      <c r="D452" s="612"/>
      <c r="E452" s="161"/>
      <c r="F452" s="620"/>
      <c r="G452" s="618"/>
      <c r="H452" s="603"/>
    </row>
    <row r="453" spans="2:8" ht="20.7" customHeight="1" x14ac:dyDescent="0.25">
      <c r="B453" s="613" t="s">
        <v>370</v>
      </c>
      <c r="C453" s="611"/>
      <c r="D453" s="612"/>
      <c r="E453" s="161"/>
      <c r="F453" s="620"/>
      <c r="G453" s="618"/>
      <c r="H453" s="603"/>
    </row>
    <row r="454" spans="2:8" ht="20.7" customHeight="1" x14ac:dyDescent="0.25">
      <c r="B454" s="616" t="s">
        <v>371</v>
      </c>
      <c r="C454" s="611"/>
      <c r="D454" s="612"/>
      <c r="E454" s="161"/>
      <c r="F454" s="617">
        <v>0</v>
      </c>
      <c r="G454" s="618"/>
      <c r="H454" s="603"/>
    </row>
    <row r="455" spans="2:8" ht="20.7" customHeight="1" x14ac:dyDescent="0.25">
      <c r="B455" s="616" t="s">
        <v>372</v>
      </c>
      <c r="C455" s="611"/>
      <c r="D455" s="612"/>
      <c r="E455" s="161"/>
      <c r="F455" s="621">
        <v>0</v>
      </c>
      <c r="G455" s="618"/>
      <c r="H455" s="603"/>
    </row>
    <row r="456" spans="2:8" ht="20.7" customHeight="1" x14ac:dyDescent="0.25">
      <c r="B456" s="616" t="s">
        <v>373</v>
      </c>
      <c r="C456" s="611"/>
      <c r="D456" s="612"/>
      <c r="E456" s="161"/>
      <c r="F456" s="619">
        <v>0</v>
      </c>
      <c r="G456" s="618"/>
      <c r="H456" s="603"/>
    </row>
    <row r="457" spans="2:8" ht="20.7" customHeight="1" x14ac:dyDescent="0.25">
      <c r="B457" s="610"/>
      <c r="C457" s="611"/>
      <c r="D457" s="612"/>
      <c r="E457" s="161"/>
      <c r="F457" s="620"/>
      <c r="G457" s="618"/>
      <c r="H457" s="603"/>
    </row>
    <row r="458" spans="2:8" ht="20.7" customHeight="1" x14ac:dyDescent="0.25">
      <c r="B458" s="613" t="s">
        <v>374</v>
      </c>
      <c r="C458" s="611"/>
      <c r="D458" s="612"/>
      <c r="E458" s="161"/>
      <c r="F458" s="620">
        <v>0</v>
      </c>
      <c r="G458" s="618"/>
      <c r="H458" s="603"/>
    </row>
    <row r="459" spans="2:8" ht="20.7" customHeight="1" x14ac:dyDescent="0.25">
      <c r="B459" s="616" t="s">
        <v>375</v>
      </c>
      <c r="C459" s="611"/>
      <c r="D459" s="612"/>
      <c r="E459" s="161"/>
      <c r="F459" s="617">
        <v>0</v>
      </c>
      <c r="G459" s="618"/>
      <c r="H459" s="603"/>
    </row>
    <row r="460" spans="2:8" ht="20.7" customHeight="1" x14ac:dyDescent="0.25">
      <c r="B460" s="616" t="s">
        <v>376</v>
      </c>
      <c r="C460" s="611"/>
      <c r="D460" s="612"/>
      <c r="E460" s="161"/>
      <c r="F460" s="619">
        <v>0</v>
      </c>
      <c r="G460" s="618"/>
      <c r="H460" s="603"/>
    </row>
    <row r="461" spans="2:8" ht="20.7" customHeight="1" x14ac:dyDescent="0.25">
      <c r="B461" s="610"/>
      <c r="C461" s="611"/>
      <c r="D461" s="612"/>
      <c r="E461" s="161"/>
      <c r="F461" s="620"/>
      <c r="G461" s="618"/>
      <c r="H461" s="603"/>
    </row>
    <row r="462" spans="2:8" ht="20.7" customHeight="1" x14ac:dyDescent="0.25">
      <c r="B462" s="604" t="s">
        <v>377</v>
      </c>
      <c r="C462" s="605"/>
      <c r="D462" s="606"/>
      <c r="E462" s="607"/>
      <c r="F462" s="622"/>
      <c r="G462" s="608">
        <v>6355283.04</v>
      </c>
      <c r="H462" s="603"/>
    </row>
    <row r="463" spans="2:8" ht="20.7" customHeight="1" x14ac:dyDescent="0.25">
      <c r="B463" s="613" t="s">
        <v>378</v>
      </c>
      <c r="C463" s="611"/>
      <c r="D463" s="612"/>
      <c r="E463" s="161"/>
      <c r="F463" s="620">
        <v>6355283.04</v>
      </c>
      <c r="G463" s="618"/>
      <c r="H463" s="603"/>
    </row>
    <row r="464" spans="2:8" ht="20.7" customHeight="1" x14ac:dyDescent="0.25">
      <c r="B464" s="613" t="s">
        <v>138</v>
      </c>
      <c r="C464" s="611"/>
      <c r="D464" s="612"/>
      <c r="E464" s="161"/>
      <c r="F464" s="614">
        <v>0</v>
      </c>
      <c r="G464" s="618"/>
      <c r="H464" s="603"/>
    </row>
    <row r="465" spans="2:8" ht="20.7" customHeight="1" x14ac:dyDescent="0.25">
      <c r="B465" s="616" t="s">
        <v>379</v>
      </c>
      <c r="C465" s="611"/>
      <c r="D465" s="612"/>
      <c r="E465" s="161"/>
      <c r="F465" s="617">
        <v>0</v>
      </c>
      <c r="G465" s="618"/>
      <c r="H465" s="603"/>
    </row>
    <row r="466" spans="2:8" ht="20.7" customHeight="1" x14ac:dyDescent="0.25">
      <c r="B466" s="616" t="s">
        <v>380</v>
      </c>
      <c r="C466" s="611"/>
      <c r="D466" s="612"/>
      <c r="E466" s="161"/>
      <c r="F466" s="621">
        <v>0</v>
      </c>
      <c r="G466" s="618"/>
      <c r="H466" s="603"/>
    </row>
    <row r="467" spans="2:8" ht="20.7" customHeight="1" x14ac:dyDescent="0.25">
      <c r="B467" s="616" t="s">
        <v>381</v>
      </c>
      <c r="C467" s="611"/>
      <c r="D467" s="612"/>
      <c r="E467" s="161"/>
      <c r="F467" s="621">
        <v>0</v>
      </c>
      <c r="G467" s="618"/>
      <c r="H467" s="603"/>
    </row>
    <row r="468" spans="2:8" ht="20.7" customHeight="1" x14ac:dyDescent="0.25">
      <c r="B468" s="616" t="s">
        <v>382</v>
      </c>
      <c r="C468" s="611"/>
      <c r="D468" s="612"/>
      <c r="E468" s="161"/>
      <c r="F468" s="619">
        <v>0</v>
      </c>
      <c r="G468" s="618"/>
      <c r="H468" s="603"/>
    </row>
    <row r="469" spans="2:8" ht="20.7" customHeight="1" x14ac:dyDescent="0.25">
      <c r="B469" s="610"/>
      <c r="C469" s="611"/>
      <c r="D469" s="612"/>
      <c r="E469" s="161"/>
      <c r="F469" s="620"/>
      <c r="G469" s="618"/>
      <c r="H469" s="603"/>
    </row>
    <row r="470" spans="2:8" ht="20.7" customHeight="1" x14ac:dyDescent="0.25">
      <c r="B470" s="604" t="s">
        <v>383</v>
      </c>
      <c r="C470" s="605"/>
      <c r="D470" s="606"/>
      <c r="E470" s="607"/>
      <c r="F470" s="622"/>
      <c r="G470" s="608">
        <v>432149444.82942218</v>
      </c>
      <c r="H470" s="609">
        <v>0</v>
      </c>
    </row>
    <row r="471" spans="2:8" ht="20.7" customHeight="1" x14ac:dyDescent="0.25">
      <c r="B471" s="610"/>
      <c r="C471" s="611"/>
      <c r="D471" s="612"/>
      <c r="E471" s="161"/>
      <c r="F471" s="620"/>
      <c r="G471" s="618"/>
      <c r="H471" s="603"/>
    </row>
    <row r="472" spans="2:8" ht="20.7" customHeight="1" x14ac:dyDescent="0.25">
      <c r="B472" s="604" t="s">
        <v>384</v>
      </c>
      <c r="C472" s="605"/>
      <c r="D472" s="606"/>
      <c r="E472" s="607"/>
      <c r="F472" s="622"/>
      <c r="G472" s="608">
        <v>389559873.6765855</v>
      </c>
      <c r="H472" s="603"/>
    </row>
    <row r="473" spans="2:8" ht="20.7" customHeight="1" x14ac:dyDescent="0.25">
      <c r="B473" s="610"/>
      <c r="C473" s="611"/>
      <c r="D473" s="612"/>
      <c r="E473" s="161"/>
      <c r="F473" s="620"/>
      <c r="G473" s="618"/>
      <c r="H473" s="603"/>
    </row>
    <row r="474" spans="2:8" ht="20.7" customHeight="1" x14ac:dyDescent="0.25">
      <c r="B474" s="623" t="s">
        <v>385</v>
      </c>
      <c r="C474" s="624"/>
      <c r="D474" s="625"/>
      <c r="E474" s="626"/>
      <c r="F474" s="614">
        <v>12410059.026575342</v>
      </c>
      <c r="G474" s="618"/>
      <c r="H474" s="603"/>
    </row>
    <row r="475" spans="2:8" ht="20.7" customHeight="1" x14ac:dyDescent="0.25">
      <c r="B475" s="627" t="s">
        <v>386</v>
      </c>
      <c r="C475" s="624"/>
      <c r="D475" s="625"/>
      <c r="E475" s="626"/>
      <c r="F475" s="617">
        <v>4950561.5065753423</v>
      </c>
      <c r="G475" s="618"/>
      <c r="H475" s="603"/>
    </row>
    <row r="476" spans="2:8" ht="20.7" customHeight="1" x14ac:dyDescent="0.25">
      <c r="B476" s="627" t="s">
        <v>387</v>
      </c>
      <c r="C476" s="624"/>
      <c r="D476" s="625"/>
      <c r="E476" s="626"/>
      <c r="F476" s="621">
        <v>7459497.5199999996</v>
      </c>
      <c r="G476" s="618"/>
      <c r="H476" s="603"/>
    </row>
    <row r="477" spans="2:8" ht="20.7" customHeight="1" x14ac:dyDescent="0.25">
      <c r="B477" s="627" t="s">
        <v>388</v>
      </c>
      <c r="C477" s="624"/>
      <c r="D477" s="625"/>
      <c r="E477" s="626"/>
      <c r="F477" s="619">
        <v>0</v>
      </c>
      <c r="G477" s="618"/>
      <c r="H477" s="603"/>
    </row>
    <row r="478" spans="2:8" ht="20.7" customHeight="1" x14ac:dyDescent="0.25">
      <c r="B478" s="623"/>
      <c r="C478" s="624"/>
      <c r="D478" s="625"/>
      <c r="E478" s="626"/>
      <c r="F478" s="620"/>
      <c r="G478" s="618"/>
      <c r="H478" s="603"/>
    </row>
    <row r="479" spans="2:8" ht="20.7" customHeight="1" x14ac:dyDescent="0.25">
      <c r="B479" s="623" t="s">
        <v>389</v>
      </c>
      <c r="C479" s="624"/>
      <c r="D479" s="625"/>
      <c r="E479" s="626"/>
      <c r="F479" s="614">
        <v>3450.0378082191774</v>
      </c>
      <c r="G479" s="618"/>
      <c r="H479" s="603"/>
    </row>
    <row r="480" spans="2:8" ht="20.7" customHeight="1" x14ac:dyDescent="0.25">
      <c r="B480" s="627" t="s">
        <v>390</v>
      </c>
      <c r="C480" s="624"/>
      <c r="D480" s="625"/>
      <c r="E480" s="626"/>
      <c r="F480" s="617">
        <v>1725.0189041095887</v>
      </c>
      <c r="G480" s="618"/>
      <c r="H480" s="603"/>
    </row>
    <row r="481" spans="2:8" ht="20.7" customHeight="1" x14ac:dyDescent="0.25">
      <c r="B481" s="627" t="s">
        <v>391</v>
      </c>
      <c r="C481" s="624"/>
      <c r="D481" s="625"/>
      <c r="E481" s="626"/>
      <c r="F481" s="619">
        <v>1725.0189041095887</v>
      </c>
      <c r="G481" s="618"/>
      <c r="H481" s="603"/>
    </row>
    <row r="482" spans="2:8" ht="20.7" customHeight="1" x14ac:dyDescent="0.25">
      <c r="B482" s="623"/>
      <c r="C482" s="624"/>
      <c r="D482" s="625"/>
      <c r="E482" s="626"/>
      <c r="F482" s="620"/>
      <c r="G482" s="618"/>
      <c r="H482" s="603"/>
    </row>
    <row r="483" spans="2:8" ht="20.7" customHeight="1" x14ac:dyDescent="0.25">
      <c r="B483" s="628" t="s">
        <v>392</v>
      </c>
      <c r="C483" s="624"/>
      <c r="D483" s="625"/>
      <c r="E483" s="626"/>
      <c r="F483" s="614">
        <v>2829660.7762283613</v>
      </c>
      <c r="G483" s="618"/>
      <c r="H483" s="603"/>
    </row>
    <row r="484" spans="2:8" ht="20.7" customHeight="1" x14ac:dyDescent="0.25">
      <c r="B484" s="627" t="s">
        <v>393</v>
      </c>
      <c r="C484" s="624"/>
      <c r="D484" s="625"/>
      <c r="E484" s="626"/>
      <c r="F484" s="617">
        <v>209130.13698630137</v>
      </c>
      <c r="G484" s="618"/>
      <c r="H484" s="603"/>
    </row>
    <row r="485" spans="2:8" ht="20.7" customHeight="1" x14ac:dyDescent="0.25">
      <c r="B485" s="627" t="s">
        <v>394</v>
      </c>
      <c r="C485" s="624"/>
      <c r="D485" s="625"/>
      <c r="E485" s="626"/>
      <c r="F485" s="621">
        <v>90004.474000000017</v>
      </c>
      <c r="G485" s="618"/>
      <c r="H485" s="603"/>
    </row>
    <row r="486" spans="2:8" ht="20.7" customHeight="1" x14ac:dyDescent="0.25">
      <c r="B486" s="627" t="s">
        <v>395</v>
      </c>
      <c r="C486" s="624"/>
      <c r="D486" s="625"/>
      <c r="E486" s="626"/>
      <c r="F486" s="621">
        <v>32930</v>
      </c>
      <c r="G486" s="618"/>
      <c r="H486" s="603"/>
    </row>
    <row r="487" spans="2:8" ht="20.7" customHeight="1" x14ac:dyDescent="0.25">
      <c r="B487" s="629" t="s">
        <v>396</v>
      </c>
      <c r="C487" s="630"/>
      <c r="D487" s="630"/>
      <c r="E487" s="631"/>
      <c r="F487" s="621">
        <v>10349.517945205478</v>
      </c>
      <c r="G487" s="618"/>
      <c r="H487" s="603"/>
    </row>
    <row r="488" spans="2:8" ht="20.7" customHeight="1" x14ac:dyDescent="0.25">
      <c r="B488" s="627" t="s">
        <v>397</v>
      </c>
      <c r="C488" s="624"/>
      <c r="D488" s="625"/>
      <c r="E488" s="626"/>
      <c r="F488" s="621">
        <v>311184.20443835616</v>
      </c>
      <c r="G488" s="618"/>
      <c r="H488" s="603"/>
    </row>
    <row r="489" spans="2:8" ht="20.7" customHeight="1" x14ac:dyDescent="0.25">
      <c r="B489" s="627" t="s">
        <v>398</v>
      </c>
      <c r="C489" s="624"/>
      <c r="D489" s="625"/>
      <c r="E489" s="626"/>
      <c r="F489" s="632">
        <v>1700313.5551872654</v>
      </c>
      <c r="G489" s="618"/>
      <c r="H489" s="603"/>
    </row>
    <row r="490" spans="2:8" ht="20.7" customHeight="1" x14ac:dyDescent="0.25">
      <c r="B490" s="627" t="s">
        <v>399</v>
      </c>
      <c r="C490" s="624"/>
      <c r="D490" s="625"/>
      <c r="E490" s="626"/>
      <c r="F490" s="633">
        <v>82048.561643835623</v>
      </c>
      <c r="G490" s="618"/>
      <c r="H490" s="603"/>
    </row>
    <row r="491" spans="2:8" ht="20.7" customHeight="1" x14ac:dyDescent="0.25">
      <c r="B491" s="629" t="s">
        <v>400</v>
      </c>
      <c r="C491" s="630"/>
      <c r="D491" s="630"/>
      <c r="E491" s="631"/>
      <c r="F491" s="633">
        <v>119031.49041095891</v>
      </c>
      <c r="G491" s="618"/>
      <c r="H491" s="603"/>
    </row>
    <row r="492" spans="2:8" ht="20.7" customHeight="1" x14ac:dyDescent="0.25">
      <c r="B492" s="629" t="s">
        <v>401</v>
      </c>
      <c r="C492" s="630"/>
      <c r="D492" s="630"/>
      <c r="E492" s="631"/>
      <c r="F492" s="633">
        <v>96024.999999999985</v>
      </c>
      <c r="G492" s="618"/>
      <c r="H492" s="603"/>
    </row>
    <row r="493" spans="2:8" ht="20.7" customHeight="1" x14ac:dyDescent="0.25">
      <c r="B493" s="627" t="s">
        <v>402</v>
      </c>
      <c r="C493" s="624"/>
      <c r="D493" s="625"/>
      <c r="E493" s="626"/>
      <c r="F493" s="633">
        <v>0</v>
      </c>
      <c r="G493" s="618"/>
      <c r="H493" s="603"/>
    </row>
    <row r="494" spans="2:8" ht="20.7" customHeight="1" x14ac:dyDescent="0.25">
      <c r="B494" s="629" t="s">
        <v>403</v>
      </c>
      <c r="C494" s="630"/>
      <c r="D494" s="630"/>
      <c r="E494" s="631"/>
      <c r="F494" s="634">
        <v>178643.83561643836</v>
      </c>
      <c r="G494" s="618"/>
      <c r="H494" s="603"/>
    </row>
    <row r="495" spans="2:8" ht="20.7" customHeight="1" x14ac:dyDescent="0.25">
      <c r="B495" s="623"/>
      <c r="C495" s="624"/>
      <c r="D495" s="625"/>
      <c r="E495" s="626"/>
      <c r="F495" s="635"/>
      <c r="G495" s="618"/>
      <c r="H495" s="603"/>
    </row>
    <row r="496" spans="2:8" ht="20.7" customHeight="1" x14ac:dyDescent="0.25">
      <c r="B496" s="628" t="s">
        <v>404</v>
      </c>
      <c r="C496" s="624"/>
      <c r="D496" s="625"/>
      <c r="E496" s="626"/>
      <c r="F496" s="636">
        <v>652996.22823411401</v>
      </c>
      <c r="G496" s="618"/>
      <c r="H496" s="603"/>
    </row>
    <row r="497" spans="2:13" s="11" customFormat="1" ht="18.75" customHeight="1" x14ac:dyDescent="0.3">
      <c r="B497" s="637" t="s">
        <v>405</v>
      </c>
      <c r="C497" s="638"/>
      <c r="D497" s="638"/>
      <c r="E497" s="639"/>
      <c r="F497" s="640">
        <v>652996.22823411401</v>
      </c>
      <c r="G497" s="641"/>
      <c r="H497" s="642"/>
      <c r="I497" s="10"/>
      <c r="J497" s="10"/>
      <c r="K497" s="10"/>
      <c r="L497" s="10"/>
      <c r="M497" s="10"/>
    </row>
    <row r="498" spans="2:13" ht="20.7" customHeight="1" x14ac:dyDescent="0.25">
      <c r="B498" s="623"/>
      <c r="C498" s="624"/>
      <c r="D498" s="625"/>
      <c r="E498" s="626"/>
      <c r="F498" s="635"/>
      <c r="G498" s="618"/>
      <c r="H498" s="603"/>
    </row>
    <row r="499" spans="2:13" ht="20.7" customHeight="1" x14ac:dyDescent="0.25">
      <c r="B499" s="628" t="s">
        <v>406</v>
      </c>
      <c r="C499" s="624"/>
      <c r="D499" s="625"/>
      <c r="E499" s="626"/>
      <c r="F499" s="643">
        <v>530565.50761204062</v>
      </c>
      <c r="G499" s="618"/>
      <c r="H499" s="603"/>
    </row>
    <row r="500" spans="2:13" ht="20.7" customHeight="1" x14ac:dyDescent="0.25">
      <c r="B500" s="627" t="s">
        <v>407</v>
      </c>
      <c r="C500" s="624"/>
      <c r="D500" s="625"/>
      <c r="E500" s="626"/>
      <c r="F500" s="644">
        <v>482332.27964730962</v>
      </c>
      <c r="G500" s="618"/>
      <c r="H500" s="603"/>
    </row>
    <row r="501" spans="2:13" ht="20.7" customHeight="1" x14ac:dyDescent="0.25">
      <c r="B501" s="629" t="s">
        <v>408</v>
      </c>
      <c r="C501" s="630"/>
      <c r="D501" s="630"/>
      <c r="E501" s="631"/>
      <c r="F501" s="645">
        <v>48233.22796473097</v>
      </c>
      <c r="G501" s="618"/>
      <c r="H501" s="603"/>
    </row>
    <row r="502" spans="2:13" ht="20.7" customHeight="1" x14ac:dyDescent="0.25">
      <c r="B502" s="623"/>
      <c r="C502" s="624"/>
      <c r="D502" s="625"/>
      <c r="E502" s="626"/>
      <c r="F502" s="646"/>
      <c r="G502" s="618"/>
      <c r="H502" s="603"/>
    </row>
    <row r="503" spans="2:13" ht="20.7" customHeight="1" x14ac:dyDescent="0.25">
      <c r="B503" s="647" t="s">
        <v>409</v>
      </c>
      <c r="C503" s="648"/>
      <c r="D503" s="648"/>
      <c r="E503" s="648"/>
      <c r="F503" s="643">
        <v>354373082.47068489</v>
      </c>
      <c r="G503" s="618"/>
      <c r="H503" s="603"/>
    </row>
    <row r="504" spans="2:13" ht="20.7" customHeight="1" x14ac:dyDescent="0.25">
      <c r="B504" s="629" t="s">
        <v>410</v>
      </c>
      <c r="C504" s="630"/>
      <c r="D504" s="630"/>
      <c r="E504" s="631"/>
      <c r="F504" s="644">
        <v>0</v>
      </c>
      <c r="G504" s="618"/>
      <c r="H504" s="603"/>
    </row>
    <row r="505" spans="2:13" ht="20.7" customHeight="1" x14ac:dyDescent="0.25">
      <c r="B505" s="629" t="s">
        <v>411</v>
      </c>
      <c r="C505" s="630"/>
      <c r="D505" s="630"/>
      <c r="E505" s="631"/>
      <c r="F505" s="649">
        <v>17153082.470684934</v>
      </c>
      <c r="G505" s="618"/>
      <c r="H505" s="603"/>
    </row>
    <row r="506" spans="2:13" ht="20.7" customHeight="1" x14ac:dyDescent="0.25">
      <c r="B506" s="629" t="s">
        <v>412</v>
      </c>
      <c r="C506" s="630"/>
      <c r="D506" s="630"/>
      <c r="E506" s="631"/>
      <c r="F506" s="645">
        <v>337220000</v>
      </c>
      <c r="G506" s="618"/>
      <c r="H506" s="603"/>
    </row>
    <row r="507" spans="2:13" ht="20.7" customHeight="1" x14ac:dyDescent="0.25">
      <c r="B507" s="623"/>
      <c r="C507" s="624"/>
      <c r="D507" s="625"/>
      <c r="E507" s="626"/>
      <c r="F507" s="646"/>
      <c r="G507" s="618"/>
      <c r="H507" s="603"/>
    </row>
    <row r="508" spans="2:13" ht="20.7" customHeight="1" x14ac:dyDescent="0.25">
      <c r="B508" s="647" t="s">
        <v>413</v>
      </c>
      <c r="C508" s="648"/>
      <c r="D508" s="648"/>
      <c r="E508" s="648"/>
      <c r="F508" s="643">
        <v>151113.69863013702</v>
      </c>
      <c r="G508" s="618"/>
      <c r="H508" s="603"/>
    </row>
    <row r="509" spans="2:13" ht="20.7" customHeight="1" x14ac:dyDescent="0.25">
      <c r="B509" s="629" t="s">
        <v>414</v>
      </c>
      <c r="C509" s="630"/>
      <c r="D509" s="630"/>
      <c r="E509" s="631"/>
      <c r="F509" s="650">
        <v>0</v>
      </c>
      <c r="G509" s="618"/>
      <c r="H509" s="603"/>
    </row>
    <row r="510" spans="2:13" ht="20.7" customHeight="1" x14ac:dyDescent="0.25">
      <c r="B510" s="629" t="s">
        <v>415</v>
      </c>
      <c r="C510" s="630"/>
      <c r="D510" s="630"/>
      <c r="E510" s="631"/>
      <c r="F510" s="651">
        <v>151113.69863013702</v>
      </c>
      <c r="G510" s="618"/>
      <c r="H510" s="603"/>
    </row>
    <row r="511" spans="2:13" ht="20.7" customHeight="1" x14ac:dyDescent="0.25">
      <c r="B511" s="629" t="s">
        <v>416</v>
      </c>
      <c r="C511" s="630"/>
      <c r="D511" s="630"/>
      <c r="E511" s="631"/>
      <c r="F511" s="652">
        <v>0</v>
      </c>
      <c r="G511" s="618"/>
      <c r="H511" s="603"/>
    </row>
    <row r="512" spans="2:13" ht="20.7" customHeight="1" x14ac:dyDescent="0.25">
      <c r="B512" s="627"/>
      <c r="C512" s="653"/>
      <c r="D512" s="625"/>
      <c r="E512" s="626"/>
      <c r="F512" s="654"/>
      <c r="G512" s="618"/>
      <c r="H512" s="603"/>
    </row>
    <row r="513" spans="2:13" ht="20.7" customHeight="1" x14ac:dyDescent="0.25">
      <c r="B513" s="647" t="s">
        <v>417</v>
      </c>
      <c r="C513" s="648"/>
      <c r="D513" s="648"/>
      <c r="E513" s="648"/>
      <c r="F513" s="655">
        <v>85966.438356164377</v>
      </c>
      <c r="G513" s="618"/>
      <c r="H513" s="603"/>
    </row>
    <row r="514" spans="2:13" ht="20.7" customHeight="1" x14ac:dyDescent="0.25">
      <c r="B514" s="629" t="s">
        <v>418</v>
      </c>
      <c r="C514" s="630"/>
      <c r="D514" s="630"/>
      <c r="E514" s="631"/>
      <c r="F514" s="650">
        <v>0</v>
      </c>
      <c r="G514" s="618"/>
      <c r="H514" s="603"/>
    </row>
    <row r="515" spans="2:13" ht="20.7" customHeight="1" x14ac:dyDescent="0.25">
      <c r="B515" s="629" t="s">
        <v>419</v>
      </c>
      <c r="C515" s="630"/>
      <c r="D515" s="630"/>
      <c r="E515" s="631"/>
      <c r="F515" s="651">
        <v>85966.438356164377</v>
      </c>
      <c r="G515" s="618"/>
      <c r="H515" s="603"/>
    </row>
    <row r="516" spans="2:13" ht="20.7" customHeight="1" x14ac:dyDescent="0.25">
      <c r="B516" s="629" t="s">
        <v>420</v>
      </c>
      <c r="C516" s="630"/>
      <c r="D516" s="630"/>
      <c r="E516" s="631"/>
      <c r="F516" s="619">
        <v>0</v>
      </c>
      <c r="G516" s="618"/>
      <c r="H516" s="603"/>
    </row>
    <row r="517" spans="2:13" ht="20.7" customHeight="1" x14ac:dyDescent="0.25">
      <c r="B517" s="627"/>
      <c r="C517" s="653"/>
      <c r="D517" s="625"/>
      <c r="E517" s="626"/>
      <c r="F517" s="620"/>
      <c r="G517" s="618"/>
      <c r="H517" s="603"/>
    </row>
    <row r="518" spans="2:13" ht="20.7" customHeight="1" x14ac:dyDescent="0.25">
      <c r="B518" s="647" t="s">
        <v>421</v>
      </c>
      <c r="C518" s="648"/>
      <c r="D518" s="648"/>
      <c r="E518" s="648"/>
      <c r="F518" s="614">
        <v>0</v>
      </c>
      <c r="G518" s="618"/>
      <c r="H518" s="603"/>
    </row>
    <row r="519" spans="2:13" ht="20.7" customHeight="1" x14ac:dyDescent="0.25">
      <c r="B519" s="629" t="s">
        <v>422</v>
      </c>
      <c r="C519" s="630"/>
      <c r="D519" s="630"/>
      <c r="E519" s="631"/>
      <c r="F519" s="377">
        <v>0</v>
      </c>
      <c r="G519" s="618"/>
      <c r="H519" s="603"/>
    </row>
    <row r="520" spans="2:13" ht="20.7" customHeight="1" x14ac:dyDescent="0.25">
      <c r="B520" s="627"/>
      <c r="C520" s="653"/>
      <c r="D520" s="625"/>
      <c r="E520" s="626"/>
      <c r="F520" s="620"/>
      <c r="G520" s="618"/>
      <c r="H520" s="603"/>
    </row>
    <row r="521" spans="2:13" ht="20.7" customHeight="1" x14ac:dyDescent="0.25">
      <c r="B521" s="647" t="s">
        <v>423</v>
      </c>
      <c r="C521" s="648"/>
      <c r="D521" s="648"/>
      <c r="E521" s="648"/>
      <c r="F521" s="614">
        <v>0</v>
      </c>
      <c r="G521" s="618"/>
      <c r="H521" s="603"/>
    </row>
    <row r="522" spans="2:13" ht="20.7" customHeight="1" x14ac:dyDescent="0.25">
      <c r="B522" s="629" t="s">
        <v>424</v>
      </c>
      <c r="C522" s="630"/>
      <c r="D522" s="630"/>
      <c r="E522" s="631"/>
      <c r="F522" s="617">
        <v>0</v>
      </c>
      <c r="G522" s="618"/>
      <c r="H522" s="603"/>
    </row>
    <row r="523" spans="2:13" ht="35.700000000000003" customHeight="1" x14ac:dyDescent="0.25">
      <c r="B523" s="656" t="s">
        <v>425</v>
      </c>
      <c r="C523" s="657"/>
      <c r="D523" s="657"/>
      <c r="E523" s="657"/>
      <c r="F523" s="619">
        <v>0</v>
      </c>
      <c r="G523" s="618"/>
      <c r="H523" s="603"/>
    </row>
    <row r="524" spans="2:13" ht="20.7" customHeight="1" x14ac:dyDescent="0.25">
      <c r="B524" s="627"/>
      <c r="C524" s="653"/>
      <c r="D524" s="625"/>
      <c r="E524" s="626"/>
      <c r="F524" s="620"/>
      <c r="G524" s="618"/>
      <c r="H524" s="603"/>
    </row>
    <row r="525" spans="2:13" ht="20.7" customHeight="1" x14ac:dyDescent="0.25">
      <c r="B525" s="628" t="s">
        <v>426</v>
      </c>
      <c r="C525" s="653"/>
      <c r="D525" s="625"/>
      <c r="E525" s="626"/>
      <c r="F525" s="614">
        <v>18462629.749990463</v>
      </c>
      <c r="G525" s="618"/>
      <c r="H525" s="603"/>
    </row>
    <row r="526" spans="2:13" ht="20.7" customHeight="1" x14ac:dyDescent="0.25">
      <c r="B526" s="629" t="s">
        <v>427</v>
      </c>
      <c r="C526" s="630"/>
      <c r="D526" s="630"/>
      <c r="E526" s="631"/>
      <c r="F526" s="617">
        <v>0</v>
      </c>
      <c r="G526" s="618"/>
      <c r="H526" s="603"/>
    </row>
    <row r="527" spans="2:13" s="11" customFormat="1" ht="69.45" customHeight="1" x14ac:dyDescent="0.3">
      <c r="B527" s="637" t="s">
        <v>428</v>
      </c>
      <c r="C527" s="638"/>
      <c r="D527" s="638"/>
      <c r="E527" s="638"/>
      <c r="F527" s="652">
        <v>18462629.749990463</v>
      </c>
      <c r="G527" s="641"/>
      <c r="H527" s="642"/>
      <c r="I527" s="10"/>
      <c r="J527" s="10"/>
      <c r="K527" s="10"/>
      <c r="L527" s="10"/>
      <c r="M527" s="10"/>
    </row>
    <row r="528" spans="2:13" ht="20.7" customHeight="1" x14ac:dyDescent="0.25">
      <c r="B528" s="627"/>
      <c r="C528" s="653"/>
      <c r="D528" s="625"/>
      <c r="E528" s="626"/>
      <c r="F528" s="620"/>
      <c r="G528" s="618"/>
      <c r="H528" s="603"/>
    </row>
    <row r="529" spans="2:9" ht="20.7" customHeight="1" x14ac:dyDescent="0.25">
      <c r="B529" s="628" t="s">
        <v>429</v>
      </c>
      <c r="C529" s="653"/>
      <c r="D529" s="625"/>
      <c r="E529" s="626"/>
      <c r="F529" s="620"/>
      <c r="G529" s="618"/>
      <c r="H529" s="603"/>
    </row>
    <row r="530" spans="2:9" ht="34.65" customHeight="1" x14ac:dyDescent="0.25">
      <c r="B530" s="656" t="s">
        <v>430</v>
      </c>
      <c r="C530" s="657"/>
      <c r="D530" s="657"/>
      <c r="E530" s="657"/>
      <c r="F530" s="654">
        <v>0</v>
      </c>
      <c r="G530" s="618"/>
      <c r="H530" s="603"/>
    </row>
    <row r="531" spans="2:9" ht="13.8" x14ac:dyDescent="0.25">
      <c r="B531" s="627"/>
      <c r="C531" s="653"/>
      <c r="D531" s="625"/>
      <c r="E531" s="626"/>
      <c r="F531" s="620"/>
      <c r="G531" s="618"/>
      <c r="H531" s="603"/>
    </row>
    <row r="532" spans="2:9" ht="20.7" customHeight="1" x14ac:dyDescent="0.25">
      <c r="B532" s="647" t="s">
        <v>431</v>
      </c>
      <c r="C532" s="648"/>
      <c r="D532" s="648"/>
      <c r="E532" s="648"/>
      <c r="F532" s="614">
        <v>60349.742465753428</v>
      </c>
      <c r="G532" s="618"/>
      <c r="H532" s="603"/>
    </row>
    <row r="533" spans="2:9" ht="20.7" customHeight="1" x14ac:dyDescent="0.25">
      <c r="B533" s="629" t="s">
        <v>432</v>
      </c>
      <c r="C533" s="630"/>
      <c r="D533" s="630"/>
      <c r="E533" s="631"/>
      <c r="F533" s="377">
        <v>60349.742465753428</v>
      </c>
      <c r="G533" s="618"/>
      <c r="H533" s="603"/>
    </row>
    <row r="534" spans="2:9" ht="20.7" customHeight="1" x14ac:dyDescent="0.25">
      <c r="B534" s="627"/>
      <c r="C534" s="653"/>
      <c r="D534" s="625"/>
      <c r="E534" s="626"/>
      <c r="F534" s="620"/>
      <c r="G534" s="618"/>
      <c r="H534" s="603"/>
    </row>
    <row r="535" spans="2:9" ht="20.7" customHeight="1" x14ac:dyDescent="0.25">
      <c r="B535" s="647" t="s">
        <v>433</v>
      </c>
      <c r="C535" s="648"/>
      <c r="D535" s="648"/>
      <c r="E535" s="648"/>
      <c r="F535" s="614">
        <v>0</v>
      </c>
      <c r="G535" s="618"/>
      <c r="H535" s="603"/>
    </row>
    <row r="536" spans="2:9" ht="59.1" customHeight="1" x14ac:dyDescent="0.25">
      <c r="B536" s="656" t="s">
        <v>434</v>
      </c>
      <c r="C536" s="657"/>
      <c r="D536" s="657"/>
      <c r="E536" s="657"/>
      <c r="F536" s="650">
        <v>0</v>
      </c>
      <c r="G536" s="618"/>
      <c r="H536" s="603"/>
    </row>
    <row r="537" spans="2:9" ht="46.95" customHeight="1" x14ac:dyDescent="0.25">
      <c r="B537" s="656" t="s">
        <v>435</v>
      </c>
      <c r="C537" s="657"/>
      <c r="D537" s="657"/>
      <c r="E537" s="658"/>
      <c r="F537" s="652">
        <v>0</v>
      </c>
      <c r="G537" s="618"/>
      <c r="H537" s="603"/>
    </row>
    <row r="538" spans="2:9" ht="20.7" customHeight="1" x14ac:dyDescent="0.25">
      <c r="B538" s="627"/>
      <c r="C538" s="653"/>
      <c r="D538" s="625"/>
      <c r="E538" s="626"/>
      <c r="F538" s="620"/>
      <c r="G538" s="618"/>
      <c r="H538" s="603"/>
    </row>
    <row r="539" spans="2:9" ht="20.7" customHeight="1" x14ac:dyDescent="0.25">
      <c r="B539" s="647" t="s">
        <v>436</v>
      </c>
      <c r="C539" s="648"/>
      <c r="D539" s="648"/>
      <c r="E539" s="648"/>
      <c r="F539" s="614">
        <v>0</v>
      </c>
      <c r="G539" s="618"/>
      <c r="H539" s="603"/>
    </row>
    <row r="540" spans="2:9" ht="38.4" customHeight="1" x14ac:dyDescent="0.25">
      <c r="B540" s="656" t="s">
        <v>437</v>
      </c>
      <c r="C540" s="657"/>
      <c r="D540" s="657"/>
      <c r="E540" s="657"/>
      <c r="F540" s="659">
        <v>0</v>
      </c>
      <c r="G540" s="618"/>
      <c r="H540" s="603"/>
    </row>
    <row r="541" spans="2:9" ht="20.7" customHeight="1" x14ac:dyDescent="0.25">
      <c r="B541" s="627"/>
      <c r="C541" s="653"/>
      <c r="D541" s="625"/>
      <c r="E541" s="626"/>
      <c r="F541" s="620"/>
      <c r="G541" s="618"/>
      <c r="H541" s="603"/>
    </row>
    <row r="542" spans="2:9" ht="20.7" customHeight="1" x14ac:dyDescent="0.25">
      <c r="B542" s="647" t="s">
        <v>438</v>
      </c>
      <c r="C542" s="648"/>
      <c r="D542" s="648"/>
      <c r="E542" s="648"/>
      <c r="F542" s="614">
        <v>0</v>
      </c>
      <c r="G542" s="618"/>
      <c r="H542" s="603"/>
    </row>
    <row r="543" spans="2:9" ht="21.6" customHeight="1" x14ac:dyDescent="0.25">
      <c r="B543" s="656" t="s">
        <v>439</v>
      </c>
      <c r="C543" s="657"/>
      <c r="D543" s="657"/>
      <c r="E543" s="658"/>
      <c r="F543" s="377">
        <v>0</v>
      </c>
      <c r="G543" s="618"/>
      <c r="H543" s="603"/>
    </row>
    <row r="544" spans="2:9" ht="20.7" customHeight="1" x14ac:dyDescent="0.25">
      <c r="B544" s="660"/>
      <c r="C544" s="661"/>
      <c r="D544" s="661"/>
      <c r="E544" s="662"/>
      <c r="F544" s="663"/>
      <c r="G544" s="664"/>
      <c r="H544" s="665"/>
      <c r="I544" s="603"/>
    </row>
    <row r="545" spans="2:9" ht="20.7" customHeight="1" x14ac:dyDescent="0.25">
      <c r="B545" s="666" t="s">
        <v>440</v>
      </c>
      <c r="C545" s="667"/>
      <c r="D545" s="667"/>
      <c r="E545" s="668"/>
      <c r="F545" s="669"/>
      <c r="G545" s="670">
        <v>42589571.15283668</v>
      </c>
      <c r="H545" s="665">
        <v>0</v>
      </c>
      <c r="I545" s="603"/>
    </row>
    <row r="546" spans="2:9" ht="20.7" customHeight="1" thickBot="1" x14ac:dyDescent="0.3">
      <c r="B546" s="660"/>
      <c r="C546" s="661"/>
      <c r="D546" s="661"/>
      <c r="E546" s="662"/>
      <c r="F546" s="1"/>
      <c r="G546" s="46"/>
      <c r="H546" s="665"/>
      <c r="I546" s="603"/>
    </row>
    <row r="547" spans="2:9" ht="20.7" customHeight="1" thickBot="1" x14ac:dyDescent="0.3">
      <c r="B547" s="458" t="s">
        <v>441</v>
      </c>
      <c r="C547" s="459"/>
      <c r="D547" s="459"/>
      <c r="E547" s="459"/>
      <c r="F547" s="459"/>
      <c r="G547" s="460"/>
    </row>
    <row r="548" spans="2:9" ht="20.7" customHeight="1" x14ac:dyDescent="0.25">
      <c r="B548" s="671"/>
      <c r="C548" s="672"/>
      <c r="D548" s="672"/>
      <c r="E548" s="672"/>
      <c r="F548" s="672"/>
      <c r="G548" s="673"/>
    </row>
    <row r="549" spans="2:9" ht="20.7" customHeight="1" x14ac:dyDescent="0.25">
      <c r="B549" s="674" t="s">
        <v>442</v>
      </c>
      <c r="C549" s="675"/>
      <c r="D549" s="675"/>
      <c r="E549" s="675"/>
      <c r="F549" s="675"/>
      <c r="G549" s="676">
        <f>G551+G552+G560</f>
        <v>2860000000</v>
      </c>
    </row>
    <row r="550" spans="2:9" ht="12.15" customHeight="1" x14ac:dyDescent="0.25">
      <c r="B550" s="671"/>
      <c r="C550" s="672"/>
      <c r="D550" s="672"/>
      <c r="E550" s="672"/>
      <c r="F550" s="672"/>
      <c r="G550" s="673"/>
    </row>
    <row r="551" spans="2:9" ht="45.9" customHeight="1" x14ac:dyDescent="0.25">
      <c r="B551" s="677" t="s">
        <v>443</v>
      </c>
      <c r="C551" s="678"/>
      <c r="D551" s="678"/>
      <c r="E551" s="678"/>
      <c r="F551" s="679"/>
      <c r="G551" s="680">
        <v>2921537370.2500095</v>
      </c>
    </row>
    <row r="552" spans="2:9" ht="45.9" customHeight="1" x14ac:dyDescent="0.25">
      <c r="B552" s="677" t="s">
        <v>444</v>
      </c>
      <c r="C552" s="678"/>
      <c r="D552" s="678"/>
      <c r="E552" s="678"/>
      <c r="F552" s="679"/>
      <c r="G552" s="681">
        <v>18462629.749990463</v>
      </c>
    </row>
    <row r="553" spans="2:9" ht="26.25" customHeight="1" x14ac:dyDescent="0.25">
      <c r="B553" s="682" t="s">
        <v>445</v>
      </c>
      <c r="C553" s="683"/>
      <c r="D553" s="683"/>
      <c r="E553" s="683"/>
      <c r="F553" s="679"/>
      <c r="G553" s="684">
        <v>7044956</v>
      </c>
    </row>
    <row r="554" spans="2:9" ht="30.9" customHeight="1" x14ac:dyDescent="0.25">
      <c r="B554" s="682" t="s">
        <v>446</v>
      </c>
      <c r="C554" s="683"/>
      <c r="D554" s="683"/>
      <c r="E554" s="683"/>
      <c r="F554" s="679"/>
      <c r="G554" s="685">
        <v>4825776.9700000007</v>
      </c>
    </row>
    <row r="555" spans="2:9" ht="37.5" customHeight="1" x14ac:dyDescent="0.25">
      <c r="B555" s="682" t="s">
        <v>447</v>
      </c>
      <c r="C555" s="683"/>
      <c r="D555" s="683"/>
      <c r="E555" s="683"/>
      <c r="F555" s="679"/>
      <c r="G555" s="685">
        <v>6591896.7799904626</v>
      </c>
    </row>
    <row r="556" spans="2:9" ht="47.85" customHeight="1" x14ac:dyDescent="0.25">
      <c r="B556" s="682" t="s">
        <v>448</v>
      </c>
      <c r="C556" s="683"/>
      <c r="D556" s="683"/>
      <c r="E556" s="683"/>
      <c r="F556" s="679"/>
      <c r="G556" s="685">
        <v>0</v>
      </c>
    </row>
    <row r="557" spans="2:9" ht="39.75" customHeight="1" x14ac:dyDescent="0.25">
      <c r="B557" s="682" t="s">
        <v>449</v>
      </c>
      <c r="C557" s="683"/>
      <c r="D557" s="683"/>
      <c r="E557" s="683"/>
      <c r="F557" s="679"/>
      <c r="G557" s="685">
        <v>0</v>
      </c>
    </row>
    <row r="558" spans="2:9" ht="41.25" customHeight="1" x14ac:dyDescent="0.25">
      <c r="B558" s="682" t="s">
        <v>450</v>
      </c>
      <c r="C558" s="683"/>
      <c r="D558" s="683"/>
      <c r="E558" s="683"/>
      <c r="F558" s="679"/>
      <c r="G558" s="685">
        <v>0</v>
      </c>
    </row>
    <row r="559" spans="2:9" ht="40.5" customHeight="1" x14ac:dyDescent="0.25">
      <c r="B559" s="682" t="s">
        <v>451</v>
      </c>
      <c r="C559" s="683"/>
      <c r="D559" s="683"/>
      <c r="E559" s="683"/>
      <c r="F559" s="679"/>
      <c r="G559" s="686">
        <v>0</v>
      </c>
    </row>
    <row r="560" spans="2:9" ht="48.75" customHeight="1" x14ac:dyDescent="0.25">
      <c r="B560" s="677" t="s">
        <v>452</v>
      </c>
      <c r="C560" s="678"/>
      <c r="D560" s="678"/>
      <c r="E560" s="678"/>
      <c r="F560" s="679"/>
      <c r="G560" s="687">
        <v>-80000000</v>
      </c>
      <c r="H560" s="688"/>
    </row>
    <row r="561" spans="1:13" ht="14.4" x14ac:dyDescent="0.25">
      <c r="B561" s="689" t="s">
        <v>453</v>
      </c>
      <c r="C561" s="690"/>
      <c r="D561" s="690"/>
      <c r="E561" s="690"/>
      <c r="F561" s="690"/>
      <c r="G561" s="691"/>
    </row>
    <row r="562" spans="1:13" ht="20.7" customHeight="1" thickBot="1" x14ac:dyDescent="0.3">
      <c r="B562" s="692"/>
      <c r="C562" s="693"/>
      <c r="D562" s="693"/>
      <c r="E562" s="693"/>
      <c r="F562" s="693"/>
      <c r="G562" s="287"/>
    </row>
    <row r="563" spans="1:13" ht="17.399999999999999" customHeight="1" thickBot="1" x14ac:dyDescent="0.3">
      <c r="B563" s="458" t="s">
        <v>470</v>
      </c>
      <c r="C563" s="459"/>
      <c r="D563" s="459"/>
      <c r="E563" s="459"/>
      <c r="F563" s="459"/>
      <c r="G563" s="460"/>
    </row>
    <row r="564" spans="1:13" ht="20.7" customHeight="1" x14ac:dyDescent="0.25">
      <c r="A564" s="3"/>
      <c r="B564" s="212"/>
      <c r="C564" s="694"/>
      <c r="D564" s="209"/>
      <c r="E564" s="209"/>
      <c r="F564" s="214"/>
      <c r="G564" s="211"/>
    </row>
    <row r="565" spans="1:13" ht="20.7" customHeight="1" x14ac:dyDescent="0.25">
      <c r="A565" s="3"/>
      <c r="B565" s="212"/>
      <c r="C565" s="694"/>
      <c r="D565" s="209"/>
      <c r="E565" s="695" t="s">
        <v>454</v>
      </c>
      <c r="F565" s="695" t="s">
        <v>455</v>
      </c>
      <c r="G565" s="696" t="s">
        <v>456</v>
      </c>
    </row>
    <row r="566" spans="1:13" s="11" customFormat="1" ht="55.35" customHeight="1" x14ac:dyDescent="0.3">
      <c r="A566" s="697"/>
      <c r="B566" s="698" t="s">
        <v>457</v>
      </c>
      <c r="C566" s="699"/>
      <c r="D566" s="699"/>
      <c r="E566" s="700">
        <v>2932955044</v>
      </c>
      <c r="F566" s="700">
        <v>2921537370.2500095</v>
      </c>
      <c r="G566" s="701">
        <v>11417673.749990463</v>
      </c>
      <c r="H566" s="702"/>
      <c r="I566" s="10"/>
      <c r="J566" s="10"/>
      <c r="K566" s="10"/>
      <c r="L566" s="10"/>
      <c r="M566" s="10"/>
    </row>
    <row r="567" spans="1:13" s="11" customFormat="1" ht="12.15" customHeight="1" x14ac:dyDescent="0.3">
      <c r="A567" s="697"/>
      <c r="B567" s="703"/>
      <c r="C567" s="704"/>
      <c r="D567" s="704"/>
      <c r="E567" s="700"/>
      <c r="F567" s="700"/>
      <c r="G567" s="701"/>
      <c r="H567" s="702"/>
      <c r="I567" s="10"/>
      <c r="J567" s="10"/>
      <c r="K567" s="10"/>
      <c r="L567" s="10"/>
      <c r="M567" s="10"/>
    </row>
    <row r="568" spans="1:13" s="11" customFormat="1" ht="51.6" customHeight="1" x14ac:dyDescent="0.3">
      <c r="B568" s="698" t="s">
        <v>458</v>
      </c>
      <c r="C568" s="699"/>
      <c r="D568" s="699"/>
      <c r="E568" s="705">
        <v>0</v>
      </c>
      <c r="F568" s="706">
        <v>0</v>
      </c>
      <c r="G568" s="707">
        <v>0</v>
      </c>
      <c r="H568" s="10"/>
      <c r="I568" s="10"/>
      <c r="J568" s="10"/>
      <c r="K568" s="10"/>
      <c r="L568" s="10"/>
      <c r="M568" s="10"/>
    </row>
    <row r="569" spans="1:13" s="11" customFormat="1" ht="13.8" x14ac:dyDescent="0.3">
      <c r="B569" s="703"/>
      <c r="C569" s="704"/>
      <c r="D569" s="704"/>
      <c r="E569" s="705"/>
      <c r="F569" s="706"/>
      <c r="G569" s="707"/>
      <c r="H569" s="10"/>
      <c r="I569" s="10"/>
      <c r="J569" s="10"/>
      <c r="K569" s="10"/>
      <c r="L569" s="10"/>
      <c r="M569" s="10"/>
    </row>
    <row r="570" spans="1:13" s="11" customFormat="1" ht="39.450000000000003" customHeight="1" x14ac:dyDescent="0.3">
      <c r="A570" s="697"/>
      <c r="B570" s="698" t="s">
        <v>459</v>
      </c>
      <c r="C570" s="699"/>
      <c r="D570" s="699"/>
      <c r="E570" s="700">
        <v>0</v>
      </c>
      <c r="F570" s="708">
        <v>0</v>
      </c>
      <c r="G570" s="707">
        <v>0</v>
      </c>
      <c r="H570" s="10"/>
      <c r="I570" s="10"/>
      <c r="J570" s="10"/>
      <c r="K570" s="10"/>
      <c r="L570" s="10"/>
      <c r="M570" s="10"/>
    </row>
    <row r="571" spans="1:13" s="11" customFormat="1" ht="19.649999999999999" customHeight="1" x14ac:dyDescent="0.3">
      <c r="A571" s="697"/>
      <c r="B571" s="703"/>
      <c r="C571" s="704"/>
      <c r="D571" s="704"/>
      <c r="E571" s="700"/>
      <c r="F571" s="708"/>
      <c r="G571" s="707"/>
      <c r="H571" s="10"/>
      <c r="I571" s="10"/>
      <c r="J571" s="10"/>
      <c r="K571" s="10"/>
      <c r="L571" s="10"/>
      <c r="M571" s="10"/>
    </row>
    <row r="572" spans="1:13" s="11" customFormat="1" ht="52.5" customHeight="1" x14ac:dyDescent="0.3">
      <c r="A572" s="697"/>
      <c r="B572" s="698" t="s">
        <v>460</v>
      </c>
      <c r="C572" s="699"/>
      <c r="D572" s="699"/>
      <c r="E572" s="700">
        <v>0</v>
      </c>
      <c r="F572" s="708">
        <v>0</v>
      </c>
      <c r="G572" s="707">
        <v>0</v>
      </c>
      <c r="H572" s="10"/>
      <c r="I572" s="709"/>
      <c r="J572" s="10"/>
      <c r="K572" s="10"/>
      <c r="L572" s="10"/>
      <c r="M572" s="10"/>
    </row>
    <row r="573" spans="1:13" s="11" customFormat="1" ht="13.8" x14ac:dyDescent="0.3">
      <c r="A573" s="697"/>
      <c r="B573" s="703"/>
      <c r="C573" s="704"/>
      <c r="D573" s="704"/>
      <c r="E573" s="700"/>
      <c r="F573" s="708"/>
      <c r="G573" s="707"/>
      <c r="H573" s="10"/>
      <c r="I573" s="709"/>
      <c r="J573" s="10"/>
      <c r="K573" s="10"/>
      <c r="L573" s="10"/>
      <c r="M573" s="10"/>
    </row>
    <row r="574" spans="1:13" s="11" customFormat="1" ht="35.700000000000003" customHeight="1" x14ac:dyDescent="0.3">
      <c r="A574" s="697"/>
      <c r="B574" s="698" t="s">
        <v>461</v>
      </c>
      <c r="C574" s="699"/>
      <c r="D574" s="699"/>
      <c r="E574" s="705">
        <v>0</v>
      </c>
      <c r="F574" s="706">
        <v>0</v>
      </c>
      <c r="G574" s="681">
        <v>7044956</v>
      </c>
      <c r="H574" s="10"/>
      <c r="I574" s="10"/>
      <c r="J574" s="10"/>
      <c r="K574" s="10"/>
      <c r="L574" s="10"/>
      <c r="M574" s="10"/>
    </row>
    <row r="575" spans="1:13" s="11" customFormat="1" ht="133.19999999999999" customHeight="1" x14ac:dyDescent="0.3">
      <c r="B575" s="698" t="s">
        <v>462</v>
      </c>
      <c r="C575" s="699"/>
      <c r="D575" s="699"/>
      <c r="E575" s="700">
        <v>80000000</v>
      </c>
      <c r="F575" s="706">
        <v>80000000</v>
      </c>
      <c r="G575" s="681">
        <v>0</v>
      </c>
      <c r="H575" s="10"/>
      <c r="I575" s="10"/>
      <c r="J575" s="10"/>
      <c r="K575" s="10"/>
      <c r="L575" s="10"/>
      <c r="M575" s="10"/>
    </row>
    <row r="576" spans="1:13" s="11" customFormat="1" ht="13.8" x14ac:dyDescent="0.3">
      <c r="A576" s="710"/>
      <c r="B576" s="711" t="s">
        <v>110</v>
      </c>
      <c r="C576" s="712"/>
      <c r="D576" s="713"/>
      <c r="E576" s="714">
        <v>145000000</v>
      </c>
      <c r="F576" s="715">
        <v>145000000</v>
      </c>
      <c r="G576" s="681"/>
      <c r="H576" s="10"/>
      <c r="I576" s="10"/>
      <c r="J576" s="10"/>
      <c r="K576" s="10"/>
      <c r="L576" s="10"/>
      <c r="M576" s="10"/>
    </row>
    <row r="577" spans="1:13" s="11" customFormat="1" ht="13.8" x14ac:dyDescent="0.3">
      <c r="A577" s="710"/>
      <c r="B577" s="711" t="s">
        <v>112</v>
      </c>
      <c r="C577" s="712"/>
      <c r="D577" s="716"/>
      <c r="E577" s="717">
        <v>103000000</v>
      </c>
      <c r="F577" s="718">
        <v>103000000</v>
      </c>
      <c r="G577" s="681"/>
      <c r="H577" s="10"/>
      <c r="I577" s="10"/>
      <c r="J577" s="10"/>
      <c r="K577" s="10"/>
      <c r="L577" s="10"/>
      <c r="M577" s="10"/>
    </row>
    <row r="578" spans="1:13" s="11" customFormat="1" ht="13.8" x14ac:dyDescent="0.3">
      <c r="A578" s="710"/>
      <c r="B578" s="711" t="s">
        <v>114</v>
      </c>
      <c r="C578" s="712"/>
      <c r="D578" s="716"/>
      <c r="E578" s="717">
        <v>80000000</v>
      </c>
      <c r="F578" s="718">
        <v>80000000</v>
      </c>
      <c r="G578" s="681"/>
      <c r="H578" s="10"/>
      <c r="I578" s="10"/>
      <c r="J578" s="10"/>
      <c r="K578" s="10"/>
      <c r="L578" s="10"/>
      <c r="M578" s="10"/>
    </row>
    <row r="579" spans="1:13" s="11" customFormat="1" ht="22.5" customHeight="1" x14ac:dyDescent="0.3">
      <c r="B579" s="711" t="s">
        <v>463</v>
      </c>
      <c r="C579" s="712"/>
      <c r="D579" s="712"/>
      <c r="E579" s="705"/>
      <c r="F579" s="706"/>
      <c r="G579" s="681">
        <v>337220000</v>
      </c>
      <c r="H579" s="10"/>
      <c r="I579" s="10"/>
      <c r="J579" s="10"/>
      <c r="K579" s="10"/>
      <c r="L579" s="10"/>
      <c r="M579" s="10"/>
    </row>
    <row r="580" spans="1:13" s="11" customFormat="1" ht="26.25" customHeight="1" x14ac:dyDescent="0.3">
      <c r="B580" s="711" t="s">
        <v>464</v>
      </c>
      <c r="C580" s="712"/>
      <c r="D580" s="712"/>
      <c r="E580" s="700"/>
      <c r="F580" s="719"/>
      <c r="G580" s="681">
        <v>337220000</v>
      </c>
      <c r="H580" s="10"/>
      <c r="I580" s="10"/>
      <c r="J580" s="10"/>
      <c r="K580" s="10"/>
      <c r="L580" s="10"/>
      <c r="M580" s="10"/>
    </row>
    <row r="581" spans="1:13" s="11" customFormat="1" ht="8.4" customHeight="1" x14ac:dyDescent="0.3">
      <c r="B581" s="720"/>
      <c r="C581" s="721"/>
      <c r="D581" s="721"/>
      <c r="E581" s="700"/>
      <c r="F581" s="719"/>
      <c r="G581" s="681"/>
      <c r="H581" s="10"/>
      <c r="I581" s="10"/>
      <c r="J581" s="10"/>
      <c r="K581" s="10"/>
      <c r="L581" s="10"/>
      <c r="M581" s="10"/>
    </row>
    <row r="582" spans="1:13" s="11" customFormat="1" ht="22.5" customHeight="1" x14ac:dyDescent="0.3">
      <c r="B582" s="722" t="s">
        <v>465</v>
      </c>
      <c r="C582" s="723"/>
      <c r="D582" s="723"/>
      <c r="E582" s="700"/>
      <c r="F582" s="719"/>
      <c r="G582" s="681"/>
      <c r="H582" s="10"/>
      <c r="I582" s="10"/>
      <c r="J582" s="10"/>
      <c r="K582" s="10"/>
      <c r="L582" s="10"/>
      <c r="M582" s="10"/>
    </row>
    <row r="583" spans="1:13" s="11" customFormat="1" ht="13.8" x14ac:dyDescent="0.3">
      <c r="B583" s="711"/>
      <c r="C583" s="712"/>
      <c r="D583" s="716"/>
      <c r="E583" s="700"/>
      <c r="F583" s="719"/>
      <c r="G583" s="724"/>
      <c r="H583" s="10"/>
      <c r="I583" s="10"/>
      <c r="J583" s="10"/>
      <c r="K583" s="10"/>
      <c r="L583" s="10"/>
      <c r="M583" s="10"/>
    </row>
    <row r="584" spans="1:13" s="11" customFormat="1" ht="13.8" x14ac:dyDescent="0.3">
      <c r="A584" s="697"/>
      <c r="B584" s="725" t="s">
        <v>466</v>
      </c>
      <c r="C584" s="726"/>
      <c r="D584" s="727"/>
      <c r="E584" s="728"/>
      <c r="F584" s="729"/>
      <c r="G584" s="730">
        <v>18462629.749990463</v>
      </c>
      <c r="H584" s="10"/>
      <c r="I584" s="10"/>
      <c r="J584" s="10"/>
      <c r="K584" s="10"/>
      <c r="L584" s="10"/>
      <c r="M584" s="10"/>
    </row>
    <row r="585" spans="1:13" s="11" customFormat="1" ht="13.8" x14ac:dyDescent="0.3">
      <c r="B585" s="731"/>
      <c r="C585" s="732"/>
      <c r="D585" s="368"/>
      <c r="E585" s="733"/>
      <c r="F585" s="734"/>
      <c r="G585" s="681"/>
      <c r="H585" s="10"/>
      <c r="I585" s="10"/>
      <c r="J585" s="10"/>
      <c r="K585" s="10"/>
      <c r="L585" s="10"/>
      <c r="M585" s="10"/>
    </row>
    <row r="586" spans="1:13" s="11" customFormat="1" ht="13.8" x14ac:dyDescent="0.25">
      <c r="A586" s="710"/>
      <c r="B586" s="725" t="s">
        <v>467</v>
      </c>
      <c r="C586" s="726"/>
      <c r="D586" s="727"/>
      <c r="E586" s="728"/>
      <c r="F586" s="735"/>
      <c r="G586" s="730">
        <v>61112550.645292893</v>
      </c>
      <c r="H586" s="665">
        <v>0</v>
      </c>
      <c r="I586" s="10"/>
      <c r="J586" s="10"/>
      <c r="K586" s="10"/>
      <c r="L586" s="10"/>
      <c r="M586" s="10"/>
    </row>
    <row r="587" spans="1:13" s="11" customFormat="1" ht="13.8" x14ac:dyDescent="0.3">
      <c r="A587" s="710"/>
      <c r="B587" s="731"/>
      <c r="C587" s="732"/>
      <c r="D587" s="736"/>
      <c r="E587" s="737"/>
      <c r="F587" s="734"/>
      <c r="G587" s="681"/>
      <c r="H587" s="10"/>
      <c r="I587" s="10"/>
      <c r="J587" s="10"/>
      <c r="K587" s="10"/>
      <c r="L587" s="10"/>
      <c r="M587" s="10"/>
    </row>
    <row r="588" spans="1:13" s="11" customFormat="1" ht="13.8" x14ac:dyDescent="0.3">
      <c r="B588" s="725" t="s">
        <v>468</v>
      </c>
      <c r="C588" s="726"/>
      <c r="D588" s="738"/>
      <c r="E588" s="739"/>
      <c r="F588" s="735"/>
      <c r="G588" s="730">
        <v>0</v>
      </c>
      <c r="H588" s="10"/>
      <c r="I588" s="10"/>
      <c r="J588" s="10"/>
      <c r="K588" s="10"/>
      <c r="L588" s="10"/>
      <c r="M588" s="10"/>
    </row>
    <row r="589" spans="1:13" ht="20.7" customHeight="1" thickBot="1" x14ac:dyDescent="0.3">
      <c r="B589" s="22"/>
      <c r="C589" s="23"/>
      <c r="D589" s="23"/>
      <c r="E589" s="23"/>
      <c r="F589" s="283"/>
      <c r="G589" s="24"/>
    </row>
  </sheetData>
  <mergeCells count="180">
    <mergeCell ref="A586:A587"/>
    <mergeCell ref="B586:C586"/>
    <mergeCell ref="B587:C587"/>
    <mergeCell ref="B588:C588"/>
    <mergeCell ref="B579:D579"/>
    <mergeCell ref="B580:D580"/>
    <mergeCell ref="B582:D582"/>
    <mergeCell ref="B583:C583"/>
    <mergeCell ref="B584:C584"/>
    <mergeCell ref="B585:C585"/>
    <mergeCell ref="B568:D568"/>
    <mergeCell ref="B570:D570"/>
    <mergeCell ref="B572:D572"/>
    <mergeCell ref="B574:D574"/>
    <mergeCell ref="B575:D575"/>
    <mergeCell ref="A576:A578"/>
    <mergeCell ref="B576:C576"/>
    <mergeCell ref="B577:C577"/>
    <mergeCell ref="B578:C578"/>
    <mergeCell ref="B558:E558"/>
    <mergeCell ref="B559:E559"/>
    <mergeCell ref="B560:E560"/>
    <mergeCell ref="B561:G561"/>
    <mergeCell ref="B563:G563"/>
    <mergeCell ref="B566:D566"/>
    <mergeCell ref="B552:E552"/>
    <mergeCell ref="B553:E553"/>
    <mergeCell ref="B554:E554"/>
    <mergeCell ref="B555:E555"/>
    <mergeCell ref="B556:E556"/>
    <mergeCell ref="B557:E557"/>
    <mergeCell ref="B539:E539"/>
    <mergeCell ref="B540:E540"/>
    <mergeCell ref="B542:E542"/>
    <mergeCell ref="B543:E543"/>
    <mergeCell ref="B547:G547"/>
    <mergeCell ref="B551:E551"/>
    <mergeCell ref="B530:E530"/>
    <mergeCell ref="B532:E532"/>
    <mergeCell ref="B533:E533"/>
    <mergeCell ref="B535:E535"/>
    <mergeCell ref="B536:E536"/>
    <mergeCell ref="B537:E537"/>
    <mergeCell ref="B519:E519"/>
    <mergeCell ref="B521:E521"/>
    <mergeCell ref="B522:E522"/>
    <mergeCell ref="B523:E523"/>
    <mergeCell ref="B526:E526"/>
    <mergeCell ref="B527:E527"/>
    <mergeCell ref="B511:E511"/>
    <mergeCell ref="B513:E513"/>
    <mergeCell ref="B514:E514"/>
    <mergeCell ref="B515:E515"/>
    <mergeCell ref="B516:E516"/>
    <mergeCell ref="B518:E518"/>
    <mergeCell ref="B504:E504"/>
    <mergeCell ref="B505:E505"/>
    <mergeCell ref="B506:E506"/>
    <mergeCell ref="B508:E508"/>
    <mergeCell ref="B509:E509"/>
    <mergeCell ref="B510:E510"/>
    <mergeCell ref="B491:E491"/>
    <mergeCell ref="B492:E492"/>
    <mergeCell ref="B494:E494"/>
    <mergeCell ref="B497:E497"/>
    <mergeCell ref="B501:E501"/>
    <mergeCell ref="B503:E503"/>
    <mergeCell ref="C367:D367"/>
    <mergeCell ref="C368:D368"/>
    <mergeCell ref="C369:D369"/>
    <mergeCell ref="B371:G371"/>
    <mergeCell ref="B431:G431"/>
    <mergeCell ref="B487:E487"/>
    <mergeCell ref="C361:D361"/>
    <mergeCell ref="C362:D362"/>
    <mergeCell ref="C363:D363"/>
    <mergeCell ref="C364:D364"/>
    <mergeCell ref="C365:D365"/>
    <mergeCell ref="C366:D366"/>
    <mergeCell ref="C352:D352"/>
    <mergeCell ref="C353:D353"/>
    <mergeCell ref="C354:D354"/>
    <mergeCell ref="C355:D355"/>
    <mergeCell ref="C356:D356"/>
    <mergeCell ref="B357:B369"/>
    <mergeCell ref="C357:D357"/>
    <mergeCell ref="C358:D358"/>
    <mergeCell ref="C359:D359"/>
    <mergeCell ref="C360:D360"/>
    <mergeCell ref="B343:C343"/>
    <mergeCell ref="B347:G347"/>
    <mergeCell ref="B348:G348"/>
    <mergeCell ref="C349:D349"/>
    <mergeCell ref="C350:D350"/>
    <mergeCell ref="C351:D351"/>
    <mergeCell ref="B323:G323"/>
    <mergeCell ref="B325:D325"/>
    <mergeCell ref="B332:C332"/>
    <mergeCell ref="B334:C334"/>
    <mergeCell ref="B336:C336"/>
    <mergeCell ref="B341:C341"/>
    <mergeCell ref="B283:G283"/>
    <mergeCell ref="B311:G311"/>
    <mergeCell ref="B312:G312"/>
    <mergeCell ref="B313:G313"/>
    <mergeCell ref="B315:D315"/>
    <mergeCell ref="B320:G321"/>
    <mergeCell ref="B269:D269"/>
    <mergeCell ref="B270:E270"/>
    <mergeCell ref="B271:E271"/>
    <mergeCell ref="B272:E272"/>
    <mergeCell ref="B273:E273"/>
    <mergeCell ref="B276:D276"/>
    <mergeCell ref="B257:B259"/>
    <mergeCell ref="C257:C259"/>
    <mergeCell ref="D257:D259"/>
    <mergeCell ref="E257:E259"/>
    <mergeCell ref="F257:F259"/>
    <mergeCell ref="B267:G267"/>
    <mergeCell ref="B235:F235"/>
    <mergeCell ref="B250:C250"/>
    <mergeCell ref="B251:C251"/>
    <mergeCell ref="B252:C252"/>
    <mergeCell ref="B253:C253"/>
    <mergeCell ref="B256:F256"/>
    <mergeCell ref="B222:G222"/>
    <mergeCell ref="B224:F224"/>
    <mergeCell ref="B225:B227"/>
    <mergeCell ref="C225:C227"/>
    <mergeCell ref="D225:D227"/>
    <mergeCell ref="E225:E227"/>
    <mergeCell ref="F225:F227"/>
    <mergeCell ref="B189:C189"/>
    <mergeCell ref="B190:C190"/>
    <mergeCell ref="B193:C193"/>
    <mergeCell ref="B196:C196"/>
    <mergeCell ref="B197:C197"/>
    <mergeCell ref="B199:G199"/>
    <mergeCell ref="B183:C183"/>
    <mergeCell ref="B184:C184"/>
    <mergeCell ref="B185:C185"/>
    <mergeCell ref="B186:C186"/>
    <mergeCell ref="B187:C187"/>
    <mergeCell ref="B188:C188"/>
    <mergeCell ref="B175:C175"/>
    <mergeCell ref="B176:C176"/>
    <mergeCell ref="B177:C177"/>
    <mergeCell ref="B179:D179"/>
    <mergeCell ref="B181:D181"/>
    <mergeCell ref="B182:C182"/>
    <mergeCell ref="B169:C169"/>
    <mergeCell ref="B170:C170"/>
    <mergeCell ref="B171:C171"/>
    <mergeCell ref="B172:C172"/>
    <mergeCell ref="B173:C173"/>
    <mergeCell ref="B174:C174"/>
    <mergeCell ref="B159:C159"/>
    <mergeCell ref="B160:D160"/>
    <mergeCell ref="B161:D161"/>
    <mergeCell ref="B166:C166"/>
    <mergeCell ref="B167:D167"/>
    <mergeCell ref="B168:D168"/>
    <mergeCell ref="B152:G152"/>
    <mergeCell ref="B154:D154"/>
    <mergeCell ref="B155:C155"/>
    <mergeCell ref="B156:C156"/>
    <mergeCell ref="B157:C157"/>
    <mergeCell ref="B158:C158"/>
    <mergeCell ref="B61:G61"/>
    <mergeCell ref="B106:G106"/>
    <mergeCell ref="B113:G113"/>
    <mergeCell ref="B115:G115"/>
    <mergeCell ref="B117:G117"/>
    <mergeCell ref="B149:G149"/>
    <mergeCell ref="B4:G4"/>
    <mergeCell ref="B14:G14"/>
    <mergeCell ref="F20:G20"/>
    <mergeCell ref="B22:G22"/>
    <mergeCell ref="B23:G23"/>
    <mergeCell ref="B45:G45"/>
  </mergeCells>
  <conditionalFormatting sqref="E81:G81">
    <cfRule type="cellIs" dxfId="1" priority="2" operator="equal">
      <formula>"No"</formula>
    </cfRule>
  </conditionalFormatting>
  <conditionalFormatting sqref="G350:G369">
    <cfRule type="cellIs" dxfId="0" priority="1" operator="equal">
      <formula>"Yes"</formula>
    </cfRule>
  </conditionalFormatting>
  <hyperlinks>
    <hyperlink ref="G17" r:id="rId1" display="abduli@sahomeloans.com" xr:uid="{9AD25A34-8CD2-4CAD-A3AD-548E8B66C25A}"/>
    <hyperlink ref="F20" r:id="rId2" xr:uid="{319FDEE5-D783-4F36-A469-9EB1E95C961A}"/>
  </hyperlinks>
  <pageMargins left="0.59055118110236227" right="0.23622047244094491" top="1.1417322834645669" bottom="0" header="1.1811023622047245" footer="0"/>
  <pageSetup paperSize="9" scale="50" fitToHeight="0" orientation="portrait" r:id="rId3"/>
  <headerFooter alignWithMargins="0"/>
  <rowBreaks count="3" manualBreakCount="3">
    <brk id="220" max="6" man="1"/>
    <brk id="345" max="6" man="1"/>
    <brk id="408" max="6"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Programme Report</vt:lpstr>
      <vt:lpstr>'Programme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Kubashini Perumal</dc:creator>
  <cp:lastModifiedBy>Kubashini Perumal</cp:lastModifiedBy>
  <dcterms:created xsi:type="dcterms:W3CDTF">2025-10-07T09:14:58Z</dcterms:created>
  <dcterms:modified xsi:type="dcterms:W3CDTF">2025-10-07T09:16:45Z</dcterms:modified>
</cp:coreProperties>
</file>